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302000\Desktop\"/>
    </mc:Choice>
  </mc:AlternateContent>
  <xr:revisionPtr revIDLastSave="0" documentId="13_ncr:1_{4BE195B0-002D-4C4B-B19F-8555A154E0FE}" xr6:coauthVersionLast="47" xr6:coauthVersionMax="47" xr10:uidLastSave="{00000000-0000-0000-0000-000000000000}"/>
  <workbookProtection workbookPassword="C63C" lockStructure="1"/>
  <bookViews>
    <workbookView xWindow="-120" yWindow="-120" windowWidth="25440" windowHeight="15270" tabRatio="847" xr2:uid="{00000000-000D-0000-FFFF-FFFF00000000}"/>
  </bookViews>
  <sheets>
    <sheet name="入力シート" sheetId="4" r:id="rId1"/>
    <sheet name="❻基準所得" sheetId="10" r:id="rId2"/>
    <sheet name="❺年齢計算" sheetId="9" r:id="rId3"/>
    <sheet name="❹軽減判定" sheetId="6" r:id="rId4"/>
    <sheet name="❸給与所得" sheetId="3" r:id="rId5"/>
    <sheet name="❷年金所得" sheetId="1" r:id="rId6"/>
    <sheet name="❶資格区分" sheetId="5" r:id="rId7"/>
    <sheet name="注意" sheetId="7" r:id="rId8"/>
    <sheet name="入力規則" sheetId="2" r:id="rId9"/>
  </sheets>
  <definedNames>
    <definedName name="_xlnm.Print_Area" localSheetId="1">'❻基準所得'!$A:$N</definedName>
    <definedName name="_xlnm.Print_Area" localSheetId="0">入力シート!$A:$N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6" l="1"/>
  <c r="H5" i="10" l="1"/>
  <c r="F5" i="10"/>
  <c r="J5" i="10"/>
  <c r="L5" i="10"/>
  <c r="N5" i="10"/>
  <c r="D5" i="10"/>
  <c r="BB13" i="1"/>
  <c r="J37" i="4" l="1"/>
  <c r="F41" i="4"/>
  <c r="F42" i="4"/>
  <c r="J42" i="4" s="1"/>
  <c r="F40" i="4"/>
  <c r="J5" i="9"/>
  <c r="J6" i="9"/>
  <c r="F4" i="9"/>
  <c r="H4" i="9"/>
  <c r="J4" i="9"/>
  <c r="L4" i="9"/>
  <c r="N4" i="9"/>
  <c r="F5" i="9"/>
  <c r="H5" i="9"/>
  <c r="L5" i="9"/>
  <c r="N5" i="9"/>
  <c r="F6" i="9"/>
  <c r="H6" i="9"/>
  <c r="L6" i="9"/>
  <c r="N6" i="9"/>
  <c r="D5" i="9"/>
  <c r="D6" i="9"/>
  <c r="D4" i="9"/>
  <c r="A10" i="9"/>
  <c r="A9" i="9"/>
  <c r="A8" i="9"/>
  <c r="N7" i="9" l="1"/>
  <c r="L7" i="9"/>
  <c r="D7" i="9"/>
  <c r="J7" i="9"/>
  <c r="H7" i="9"/>
  <c r="F7" i="9"/>
  <c r="D11" i="6"/>
  <c r="E11" i="6"/>
  <c r="F11" i="6"/>
  <c r="G11" i="6"/>
  <c r="H11" i="6"/>
  <c r="C11" i="6"/>
  <c r="C9" i="6"/>
  <c r="E9" i="6"/>
  <c r="F9" i="6"/>
  <c r="G9" i="6"/>
  <c r="H9" i="6"/>
  <c r="H7" i="6"/>
  <c r="H14" i="6" s="1"/>
  <c r="G7" i="6"/>
  <c r="G14" i="6" s="1"/>
  <c r="F7" i="6"/>
  <c r="F14" i="6" s="1"/>
  <c r="E7" i="6"/>
  <c r="E14" i="6" s="1"/>
  <c r="D7" i="6"/>
  <c r="D14" i="6" s="1"/>
  <c r="C7" i="6"/>
  <c r="C14" i="6" s="1"/>
  <c r="AX13" i="1"/>
  <c r="AU13" i="1"/>
  <c r="AQ13" i="1"/>
  <c r="AN13" i="1"/>
  <c r="AJ13" i="1"/>
  <c r="AG13" i="1"/>
  <c r="AC13" i="1"/>
  <c r="Z13" i="1"/>
  <c r="V13" i="1"/>
  <c r="O13" i="1"/>
  <c r="S13" i="1"/>
  <c r="AB13" i="3"/>
  <c r="Y13" i="3"/>
  <c r="V13" i="3"/>
  <c r="S13" i="3"/>
  <c r="P13" i="3"/>
  <c r="M13" i="3"/>
  <c r="L10" i="9" l="1"/>
  <c r="L8" i="9"/>
  <c r="L9" i="9"/>
  <c r="L4" i="10" s="1"/>
  <c r="N10" i="9"/>
  <c r="N8" i="9"/>
  <c r="N9" i="9"/>
  <c r="F9" i="9"/>
  <c r="F10" i="9"/>
  <c r="F12" i="4" s="1"/>
  <c r="F8" i="9"/>
  <c r="D8" i="9"/>
  <c r="D10" i="9"/>
  <c r="D12" i="4" s="1"/>
  <c r="D9" i="9"/>
  <c r="H8" i="9"/>
  <c r="H9" i="9"/>
  <c r="H4" i="10" s="1"/>
  <c r="H10" i="9"/>
  <c r="H12" i="4" s="1"/>
  <c r="J9" i="9"/>
  <c r="J4" i="10" s="1"/>
  <c r="J10" i="9"/>
  <c r="J8" i="9"/>
  <c r="N4" i="10" l="1"/>
  <c r="N6" i="10" s="1"/>
  <c r="N8" i="10" s="1"/>
  <c r="AS13" i="1"/>
  <c r="L6" i="10"/>
  <c r="L8" i="10" s="1"/>
  <c r="AL13" i="1"/>
  <c r="J6" i="10"/>
  <c r="J8" i="10" s="1"/>
  <c r="AE13" i="1"/>
  <c r="H6" i="10"/>
  <c r="H8" i="10" s="1"/>
  <c r="X13" i="1"/>
  <c r="F4" i="10"/>
  <c r="F6" i="10" s="1"/>
  <c r="F8" i="10" s="1"/>
  <c r="Q13" i="1"/>
  <c r="D4" i="10"/>
  <c r="D6" i="10" s="1"/>
  <c r="D8" i="10" s="1"/>
  <c r="F12" i="9"/>
  <c r="F13" i="4" s="1"/>
  <c r="E12" i="9"/>
  <c r="E13" i="4" s="1"/>
  <c r="E11" i="9"/>
  <c r="F11" i="9" s="1"/>
  <c r="C11" i="9"/>
  <c r="D11" i="9" s="1"/>
  <c r="D12" i="9"/>
  <c r="C12" i="9"/>
  <c r="M11" i="9"/>
  <c r="N11" i="9" s="1"/>
  <c r="N12" i="9"/>
  <c r="N13" i="4" s="1"/>
  <c r="M12" i="9"/>
  <c r="M13" i="4" s="1"/>
  <c r="N12" i="4"/>
  <c r="I11" i="9"/>
  <c r="J11" i="9" s="1"/>
  <c r="J12" i="9"/>
  <c r="J13" i="4" s="1"/>
  <c r="I12" i="9"/>
  <c r="I13" i="4" s="1"/>
  <c r="J12" i="4"/>
  <c r="G11" i="9"/>
  <c r="H11" i="9" s="1"/>
  <c r="G12" i="9"/>
  <c r="G13" i="4" s="1"/>
  <c r="H12" i="9"/>
  <c r="H13" i="4" s="1"/>
  <c r="L12" i="4"/>
  <c r="L12" i="9"/>
  <c r="L13" i="4" s="1"/>
  <c r="K12" i="9"/>
  <c r="K13" i="4" s="1"/>
  <c r="K11" i="9"/>
  <c r="L11" i="9" s="1"/>
  <c r="F5" i="6" l="1"/>
  <c r="C12" i="4"/>
  <c r="C5" i="6"/>
  <c r="G5" i="6"/>
  <c r="E5" i="6"/>
  <c r="AZ13" i="1"/>
  <c r="H5" i="6"/>
  <c r="D5" i="6"/>
  <c r="D15" i="6" l="1"/>
  <c r="D16" i="6"/>
  <c r="C16" i="6"/>
  <c r="C15" i="6"/>
  <c r="G16" i="6"/>
  <c r="G15" i="6"/>
  <c r="H15" i="6"/>
  <c r="H16" i="6"/>
  <c r="E15" i="6"/>
  <c r="E16" i="6"/>
  <c r="F16" i="6"/>
  <c r="F15" i="6"/>
  <c r="M8" i="4"/>
  <c r="K8" i="4"/>
  <c r="I8" i="4"/>
  <c r="G8" i="4"/>
  <c r="E8" i="4"/>
  <c r="E11" i="4" s="1"/>
  <c r="C8" i="4"/>
  <c r="C13" i="4" s="1"/>
  <c r="D13" i="4" s="1"/>
  <c r="H6" i="6"/>
  <c r="G6" i="6"/>
  <c r="F6" i="6"/>
  <c r="E6" i="6"/>
  <c r="D6" i="6"/>
  <c r="AB23" i="3"/>
  <c r="AB22" i="3"/>
  <c r="AB21" i="3"/>
  <c r="AB20" i="3"/>
  <c r="AB19" i="3"/>
  <c r="AB18" i="3"/>
  <c r="AB17" i="3"/>
  <c r="AB16" i="3"/>
  <c r="AB15" i="3"/>
  <c r="AB14" i="3"/>
  <c r="AA13" i="3"/>
  <c r="Y23" i="3"/>
  <c r="Y22" i="3"/>
  <c r="Y21" i="3"/>
  <c r="Y20" i="3"/>
  <c r="Y19" i="3"/>
  <c r="Y18" i="3"/>
  <c r="Y17" i="3"/>
  <c r="Y16" i="3"/>
  <c r="Y15" i="3"/>
  <c r="Y14" i="3"/>
  <c r="X13" i="3"/>
  <c r="V23" i="3"/>
  <c r="V22" i="3"/>
  <c r="V21" i="3"/>
  <c r="V20" i="3"/>
  <c r="V19" i="3"/>
  <c r="V18" i="3"/>
  <c r="V17" i="3"/>
  <c r="V16" i="3"/>
  <c r="V15" i="3"/>
  <c r="V14" i="3"/>
  <c r="U13" i="3"/>
  <c r="S23" i="3"/>
  <c r="S22" i="3"/>
  <c r="S21" i="3"/>
  <c r="S20" i="3"/>
  <c r="S19" i="3"/>
  <c r="S18" i="3"/>
  <c r="S17" i="3"/>
  <c r="S16" i="3"/>
  <c r="S15" i="3"/>
  <c r="S14" i="3"/>
  <c r="R13" i="3"/>
  <c r="P14" i="3"/>
  <c r="P23" i="3"/>
  <c r="P22" i="3"/>
  <c r="P21" i="3"/>
  <c r="P20" i="3"/>
  <c r="P19" i="3"/>
  <c r="P18" i="3"/>
  <c r="P17" i="3"/>
  <c r="P16" i="3"/>
  <c r="P15" i="3"/>
  <c r="O13" i="3"/>
  <c r="M20" i="3"/>
  <c r="M21" i="3"/>
  <c r="M22" i="3"/>
  <c r="M23" i="3"/>
  <c r="M15" i="3"/>
  <c r="M16" i="3"/>
  <c r="M17" i="3"/>
  <c r="M18" i="3"/>
  <c r="M19" i="3"/>
  <c r="M14" i="3"/>
  <c r="L13" i="3"/>
  <c r="Z36" i="1"/>
  <c r="Y36" i="1" s="1"/>
  <c r="X36" i="1"/>
  <c r="W36" i="1" s="1"/>
  <c r="V36" i="1"/>
  <c r="U36" i="1" s="1"/>
  <c r="Z35" i="1"/>
  <c r="Y35" i="1" s="1"/>
  <c r="X35" i="1"/>
  <c r="W35" i="1" s="1"/>
  <c r="V35" i="1"/>
  <c r="U35" i="1" s="1"/>
  <c r="Z34" i="1"/>
  <c r="Y34" i="1" s="1"/>
  <c r="X34" i="1"/>
  <c r="W34" i="1" s="1"/>
  <c r="V34" i="1"/>
  <c r="U34" i="1" s="1"/>
  <c r="Z33" i="1"/>
  <c r="Y33" i="1" s="1"/>
  <c r="X33" i="1"/>
  <c r="W33" i="1" s="1"/>
  <c r="V33" i="1"/>
  <c r="U33" i="1" s="1"/>
  <c r="Z32" i="1"/>
  <c r="Y32" i="1" s="1"/>
  <c r="X32" i="1"/>
  <c r="W32" i="1" s="1"/>
  <c r="V32" i="1"/>
  <c r="U32" i="1" s="1"/>
  <c r="Z31" i="1"/>
  <c r="Y31" i="1" s="1"/>
  <c r="X31" i="1"/>
  <c r="W31" i="1" s="1"/>
  <c r="V31" i="1"/>
  <c r="U31" i="1" s="1"/>
  <c r="Z30" i="1"/>
  <c r="Y30" i="1" s="1"/>
  <c r="X30" i="1"/>
  <c r="W30" i="1" s="1"/>
  <c r="V30" i="1"/>
  <c r="U30" i="1" s="1"/>
  <c r="Z29" i="1"/>
  <c r="Y29" i="1" s="1"/>
  <c r="X29" i="1"/>
  <c r="W29" i="1" s="1"/>
  <c r="V29" i="1"/>
  <c r="U29" i="1" s="1"/>
  <c r="Z28" i="1"/>
  <c r="Y28" i="1" s="1"/>
  <c r="X28" i="1"/>
  <c r="W28" i="1" s="1"/>
  <c r="V28" i="1"/>
  <c r="U28" i="1" s="1"/>
  <c r="Z27" i="1"/>
  <c r="Y27" i="1" s="1"/>
  <c r="X27" i="1"/>
  <c r="W27" i="1" s="1"/>
  <c r="V27" i="1"/>
  <c r="U27" i="1" s="1"/>
  <c r="Z26" i="1"/>
  <c r="Y26" i="1" s="1"/>
  <c r="X26" i="1"/>
  <c r="W26" i="1" s="1"/>
  <c r="V26" i="1"/>
  <c r="U26" i="1" s="1"/>
  <c r="Z25" i="1"/>
  <c r="Y25" i="1" s="1"/>
  <c r="X25" i="1"/>
  <c r="W25" i="1" s="1"/>
  <c r="V25" i="1"/>
  <c r="U25" i="1" s="1"/>
  <c r="Z24" i="1"/>
  <c r="Y24" i="1" s="1"/>
  <c r="X24" i="1"/>
  <c r="W24" i="1" s="1"/>
  <c r="V24" i="1"/>
  <c r="U24" i="1" s="1"/>
  <c r="Z23" i="1"/>
  <c r="Y23" i="1" s="1"/>
  <c r="X23" i="1"/>
  <c r="W23" i="1" s="1"/>
  <c r="V23" i="1"/>
  <c r="U23" i="1" s="1"/>
  <c r="Z22" i="1"/>
  <c r="Y22" i="1" s="1"/>
  <c r="X22" i="1"/>
  <c r="W22" i="1" s="1"/>
  <c r="V22" i="1"/>
  <c r="U22" i="1" s="1"/>
  <c r="Z21" i="1"/>
  <c r="Y21" i="1" s="1"/>
  <c r="X21" i="1"/>
  <c r="W21" i="1" s="1"/>
  <c r="V21" i="1"/>
  <c r="U21" i="1" s="1"/>
  <c r="Z20" i="1"/>
  <c r="Y20" i="1" s="1"/>
  <c r="X20" i="1"/>
  <c r="W20" i="1" s="1"/>
  <c r="V20" i="1"/>
  <c r="U20" i="1" s="1"/>
  <c r="Z19" i="1"/>
  <c r="Y19" i="1" s="1"/>
  <c r="X19" i="1"/>
  <c r="W19" i="1" s="1"/>
  <c r="V19" i="1"/>
  <c r="U19" i="1" s="1"/>
  <c r="Z18" i="1"/>
  <c r="Y18" i="1" s="1"/>
  <c r="X18" i="1"/>
  <c r="W18" i="1" s="1"/>
  <c r="V18" i="1"/>
  <c r="U18" i="1" s="1"/>
  <c r="Z17" i="1"/>
  <c r="Y17" i="1" s="1"/>
  <c r="X17" i="1"/>
  <c r="W17" i="1" s="1"/>
  <c r="V17" i="1"/>
  <c r="U17" i="1" s="1"/>
  <c r="Z16" i="1"/>
  <c r="Y16" i="1" s="1"/>
  <c r="X16" i="1"/>
  <c r="W16" i="1" s="1"/>
  <c r="V16" i="1"/>
  <c r="U16" i="1" s="1"/>
  <c r="Z15" i="1"/>
  <c r="Y15" i="1" s="1"/>
  <c r="X15" i="1"/>
  <c r="W15" i="1" s="1"/>
  <c r="V15" i="1"/>
  <c r="U15" i="1" s="1"/>
  <c r="Z14" i="1"/>
  <c r="Y14" i="1" s="1"/>
  <c r="X14" i="1"/>
  <c r="W14" i="1" s="1"/>
  <c r="V14" i="1"/>
  <c r="U14" i="1" s="1"/>
  <c r="Y13" i="1"/>
  <c r="W13" i="1"/>
  <c r="U13" i="1"/>
  <c r="BB36" i="1"/>
  <c r="BA36" i="1" s="1"/>
  <c r="AZ36" i="1"/>
  <c r="AY36" i="1" s="1"/>
  <c r="AX36" i="1"/>
  <c r="AW36" i="1" s="1"/>
  <c r="BB35" i="1"/>
  <c r="BA35" i="1" s="1"/>
  <c r="AZ35" i="1"/>
  <c r="AY35" i="1" s="1"/>
  <c r="AX35" i="1"/>
  <c r="AW35" i="1" s="1"/>
  <c r="BB34" i="1"/>
  <c r="BA34" i="1" s="1"/>
  <c r="AZ34" i="1"/>
  <c r="AY34" i="1" s="1"/>
  <c r="AX34" i="1"/>
  <c r="AW34" i="1" s="1"/>
  <c r="BB33" i="1"/>
  <c r="BA33" i="1" s="1"/>
  <c r="AZ33" i="1"/>
  <c r="AY33" i="1" s="1"/>
  <c r="AX33" i="1"/>
  <c r="AW33" i="1" s="1"/>
  <c r="BB32" i="1"/>
  <c r="BA32" i="1" s="1"/>
  <c r="AZ32" i="1"/>
  <c r="AY32" i="1" s="1"/>
  <c r="AX32" i="1"/>
  <c r="AW32" i="1" s="1"/>
  <c r="BB31" i="1"/>
  <c r="BA31" i="1" s="1"/>
  <c r="AZ31" i="1"/>
  <c r="AY31" i="1" s="1"/>
  <c r="AX31" i="1"/>
  <c r="AW31" i="1" s="1"/>
  <c r="BB30" i="1"/>
  <c r="BA30" i="1" s="1"/>
  <c r="AZ30" i="1"/>
  <c r="AY30" i="1" s="1"/>
  <c r="AX30" i="1"/>
  <c r="AW30" i="1" s="1"/>
  <c r="BB29" i="1"/>
  <c r="BA29" i="1" s="1"/>
  <c r="AZ29" i="1"/>
  <c r="AY29" i="1" s="1"/>
  <c r="AX29" i="1"/>
  <c r="AW29" i="1" s="1"/>
  <c r="BB28" i="1"/>
  <c r="BA28" i="1" s="1"/>
  <c r="AZ28" i="1"/>
  <c r="AY28" i="1" s="1"/>
  <c r="AX28" i="1"/>
  <c r="AW28" i="1" s="1"/>
  <c r="BB27" i="1"/>
  <c r="BA27" i="1" s="1"/>
  <c r="AZ27" i="1"/>
  <c r="AY27" i="1" s="1"/>
  <c r="AX27" i="1"/>
  <c r="AW27" i="1" s="1"/>
  <c r="BB26" i="1"/>
  <c r="BA26" i="1" s="1"/>
  <c r="AZ26" i="1"/>
  <c r="AY26" i="1" s="1"/>
  <c r="AX26" i="1"/>
  <c r="AW26" i="1" s="1"/>
  <c r="BB25" i="1"/>
  <c r="BA25" i="1" s="1"/>
  <c r="AZ25" i="1"/>
  <c r="AY25" i="1" s="1"/>
  <c r="AX25" i="1"/>
  <c r="AW25" i="1" s="1"/>
  <c r="BB24" i="1"/>
  <c r="BA24" i="1" s="1"/>
  <c r="AZ24" i="1"/>
  <c r="AY24" i="1" s="1"/>
  <c r="AX24" i="1"/>
  <c r="AW24" i="1" s="1"/>
  <c r="BB23" i="1"/>
  <c r="BA23" i="1" s="1"/>
  <c r="AZ23" i="1"/>
  <c r="AY23" i="1" s="1"/>
  <c r="AX23" i="1"/>
  <c r="AW23" i="1" s="1"/>
  <c r="BB22" i="1"/>
  <c r="BA22" i="1" s="1"/>
  <c r="AZ22" i="1"/>
  <c r="AY22" i="1" s="1"/>
  <c r="AX22" i="1"/>
  <c r="AW22" i="1" s="1"/>
  <c r="BB21" i="1"/>
  <c r="BA21" i="1" s="1"/>
  <c r="AZ21" i="1"/>
  <c r="AY21" i="1" s="1"/>
  <c r="AX21" i="1"/>
  <c r="AW21" i="1" s="1"/>
  <c r="BB20" i="1"/>
  <c r="BA20" i="1" s="1"/>
  <c r="AZ20" i="1"/>
  <c r="AY20" i="1" s="1"/>
  <c r="AX20" i="1"/>
  <c r="AW20" i="1" s="1"/>
  <c r="BB19" i="1"/>
  <c r="BA19" i="1" s="1"/>
  <c r="AZ19" i="1"/>
  <c r="AY19" i="1" s="1"/>
  <c r="AX19" i="1"/>
  <c r="AW19" i="1" s="1"/>
  <c r="BB18" i="1"/>
  <c r="BA18" i="1" s="1"/>
  <c r="AZ18" i="1"/>
  <c r="AY18" i="1" s="1"/>
  <c r="AX18" i="1"/>
  <c r="AW18" i="1" s="1"/>
  <c r="BB17" i="1"/>
  <c r="BA17" i="1" s="1"/>
  <c r="AZ17" i="1"/>
  <c r="AY17" i="1" s="1"/>
  <c r="AX17" i="1"/>
  <c r="AW17" i="1" s="1"/>
  <c r="BB16" i="1"/>
  <c r="BA16" i="1" s="1"/>
  <c r="AZ16" i="1"/>
  <c r="AY16" i="1" s="1"/>
  <c r="AX16" i="1"/>
  <c r="AW16" i="1" s="1"/>
  <c r="BB15" i="1"/>
  <c r="BA15" i="1" s="1"/>
  <c r="AZ15" i="1"/>
  <c r="AY15" i="1" s="1"/>
  <c r="AX15" i="1"/>
  <c r="AW15" i="1" s="1"/>
  <c r="BB14" i="1"/>
  <c r="BA14" i="1" s="1"/>
  <c r="AZ14" i="1"/>
  <c r="AY14" i="1" s="1"/>
  <c r="AX14" i="1"/>
  <c r="AW14" i="1" s="1"/>
  <c r="BA13" i="1"/>
  <c r="AY13" i="1"/>
  <c r="AW13" i="1"/>
  <c r="AU36" i="1"/>
  <c r="AT36" i="1" s="1"/>
  <c r="AS36" i="1"/>
  <c r="AR36" i="1" s="1"/>
  <c r="AQ36" i="1"/>
  <c r="AP36" i="1" s="1"/>
  <c r="AU35" i="1"/>
  <c r="AT35" i="1" s="1"/>
  <c r="AS35" i="1"/>
  <c r="AR35" i="1" s="1"/>
  <c r="AQ35" i="1"/>
  <c r="AP35" i="1" s="1"/>
  <c r="AU34" i="1"/>
  <c r="AT34" i="1" s="1"/>
  <c r="AS34" i="1"/>
  <c r="AR34" i="1" s="1"/>
  <c r="AQ34" i="1"/>
  <c r="AP34" i="1" s="1"/>
  <c r="AU33" i="1"/>
  <c r="AT33" i="1" s="1"/>
  <c r="AS33" i="1"/>
  <c r="AR33" i="1" s="1"/>
  <c r="AQ33" i="1"/>
  <c r="AP33" i="1" s="1"/>
  <c r="AU32" i="1"/>
  <c r="AT32" i="1" s="1"/>
  <c r="AS32" i="1"/>
  <c r="AR32" i="1" s="1"/>
  <c r="AQ32" i="1"/>
  <c r="AP32" i="1" s="1"/>
  <c r="AU31" i="1"/>
  <c r="AT31" i="1" s="1"/>
  <c r="AS31" i="1"/>
  <c r="AR31" i="1" s="1"/>
  <c r="AQ31" i="1"/>
  <c r="AP31" i="1" s="1"/>
  <c r="AU30" i="1"/>
  <c r="AT30" i="1" s="1"/>
  <c r="AS30" i="1"/>
  <c r="AR30" i="1" s="1"/>
  <c r="AQ30" i="1"/>
  <c r="AP30" i="1" s="1"/>
  <c r="AU29" i="1"/>
  <c r="AT29" i="1" s="1"/>
  <c r="AS29" i="1"/>
  <c r="AR29" i="1" s="1"/>
  <c r="AQ29" i="1"/>
  <c r="AP29" i="1" s="1"/>
  <c r="AU28" i="1"/>
  <c r="AT28" i="1" s="1"/>
  <c r="AS28" i="1"/>
  <c r="AR28" i="1" s="1"/>
  <c r="AQ28" i="1"/>
  <c r="AP28" i="1" s="1"/>
  <c r="AU27" i="1"/>
  <c r="AT27" i="1" s="1"/>
  <c r="AS27" i="1"/>
  <c r="AR27" i="1" s="1"/>
  <c r="AQ27" i="1"/>
  <c r="AP27" i="1" s="1"/>
  <c r="AU26" i="1"/>
  <c r="AT26" i="1" s="1"/>
  <c r="AS26" i="1"/>
  <c r="AR26" i="1" s="1"/>
  <c r="AQ26" i="1"/>
  <c r="AP26" i="1" s="1"/>
  <c r="AU25" i="1"/>
  <c r="AT25" i="1" s="1"/>
  <c r="AS25" i="1"/>
  <c r="AR25" i="1" s="1"/>
  <c r="AQ25" i="1"/>
  <c r="AP25" i="1" s="1"/>
  <c r="AU24" i="1"/>
  <c r="AT24" i="1" s="1"/>
  <c r="AS24" i="1"/>
  <c r="AR24" i="1" s="1"/>
  <c r="AQ24" i="1"/>
  <c r="AP24" i="1" s="1"/>
  <c r="AU23" i="1"/>
  <c r="AT23" i="1" s="1"/>
  <c r="AS23" i="1"/>
  <c r="AR23" i="1" s="1"/>
  <c r="AQ23" i="1"/>
  <c r="AP23" i="1" s="1"/>
  <c r="AU22" i="1"/>
  <c r="AT22" i="1" s="1"/>
  <c r="AS22" i="1"/>
  <c r="AR22" i="1" s="1"/>
  <c r="AQ22" i="1"/>
  <c r="AP22" i="1" s="1"/>
  <c r="AU21" i="1"/>
  <c r="AT21" i="1" s="1"/>
  <c r="AS21" i="1"/>
  <c r="AR21" i="1" s="1"/>
  <c r="AQ21" i="1"/>
  <c r="AP21" i="1" s="1"/>
  <c r="AU20" i="1"/>
  <c r="AT20" i="1" s="1"/>
  <c r="AS20" i="1"/>
  <c r="AR20" i="1" s="1"/>
  <c r="AQ20" i="1"/>
  <c r="AP20" i="1" s="1"/>
  <c r="AU19" i="1"/>
  <c r="AT19" i="1" s="1"/>
  <c r="AS19" i="1"/>
  <c r="AR19" i="1" s="1"/>
  <c r="AQ19" i="1"/>
  <c r="AP19" i="1" s="1"/>
  <c r="AU18" i="1"/>
  <c r="AT18" i="1" s="1"/>
  <c r="AS18" i="1"/>
  <c r="AR18" i="1" s="1"/>
  <c r="AQ18" i="1"/>
  <c r="AP18" i="1" s="1"/>
  <c r="AU17" i="1"/>
  <c r="AT17" i="1" s="1"/>
  <c r="AS17" i="1"/>
  <c r="AR17" i="1" s="1"/>
  <c r="AQ17" i="1"/>
  <c r="AP17" i="1" s="1"/>
  <c r="AU16" i="1"/>
  <c r="AT16" i="1" s="1"/>
  <c r="AS16" i="1"/>
  <c r="AR16" i="1" s="1"/>
  <c r="AQ16" i="1"/>
  <c r="AP16" i="1" s="1"/>
  <c r="AU15" i="1"/>
  <c r="AT15" i="1" s="1"/>
  <c r="AS15" i="1"/>
  <c r="AR15" i="1" s="1"/>
  <c r="AQ15" i="1"/>
  <c r="AP15" i="1" s="1"/>
  <c r="AU14" i="1"/>
  <c r="AT14" i="1" s="1"/>
  <c r="AS14" i="1"/>
  <c r="AR14" i="1" s="1"/>
  <c r="AQ14" i="1"/>
  <c r="AP14" i="1" s="1"/>
  <c r="AT13" i="1"/>
  <c r="AR13" i="1"/>
  <c r="AP13" i="1"/>
  <c r="AN36" i="1"/>
  <c r="AM36" i="1" s="1"/>
  <c r="AL36" i="1"/>
  <c r="AK36" i="1" s="1"/>
  <c r="AJ36" i="1"/>
  <c r="AI36" i="1" s="1"/>
  <c r="AN35" i="1"/>
  <c r="AM35" i="1" s="1"/>
  <c r="AL35" i="1"/>
  <c r="AK35" i="1" s="1"/>
  <c r="AJ35" i="1"/>
  <c r="AI35" i="1" s="1"/>
  <c r="AN34" i="1"/>
  <c r="AM34" i="1" s="1"/>
  <c r="AL34" i="1"/>
  <c r="AK34" i="1" s="1"/>
  <c r="AJ34" i="1"/>
  <c r="AI34" i="1" s="1"/>
  <c r="AN33" i="1"/>
  <c r="AM33" i="1" s="1"/>
  <c r="AL33" i="1"/>
  <c r="AK33" i="1" s="1"/>
  <c r="AJ33" i="1"/>
  <c r="AI33" i="1" s="1"/>
  <c r="AN32" i="1"/>
  <c r="AM32" i="1" s="1"/>
  <c r="AL32" i="1"/>
  <c r="AK32" i="1" s="1"/>
  <c r="AJ32" i="1"/>
  <c r="AI32" i="1" s="1"/>
  <c r="AN31" i="1"/>
  <c r="AM31" i="1" s="1"/>
  <c r="AL31" i="1"/>
  <c r="AK31" i="1" s="1"/>
  <c r="AJ31" i="1"/>
  <c r="AI31" i="1" s="1"/>
  <c r="AN30" i="1"/>
  <c r="AM30" i="1" s="1"/>
  <c r="AL30" i="1"/>
  <c r="AK30" i="1" s="1"/>
  <c r="AJ30" i="1"/>
  <c r="AI30" i="1" s="1"/>
  <c r="AN29" i="1"/>
  <c r="AM29" i="1" s="1"/>
  <c r="AL29" i="1"/>
  <c r="AK29" i="1" s="1"/>
  <c r="AJ29" i="1"/>
  <c r="AI29" i="1" s="1"/>
  <c r="AN28" i="1"/>
  <c r="AM28" i="1" s="1"/>
  <c r="AL28" i="1"/>
  <c r="AK28" i="1" s="1"/>
  <c r="AJ28" i="1"/>
  <c r="AI28" i="1" s="1"/>
  <c r="AN27" i="1"/>
  <c r="AM27" i="1" s="1"/>
  <c r="AL27" i="1"/>
  <c r="AK27" i="1" s="1"/>
  <c r="AJ27" i="1"/>
  <c r="AI27" i="1" s="1"/>
  <c r="AN26" i="1"/>
  <c r="AM26" i="1" s="1"/>
  <c r="AL26" i="1"/>
  <c r="AK26" i="1" s="1"/>
  <c r="AJ26" i="1"/>
  <c r="AI26" i="1" s="1"/>
  <c r="AN25" i="1"/>
  <c r="AM25" i="1" s="1"/>
  <c r="AL25" i="1"/>
  <c r="AK25" i="1" s="1"/>
  <c r="AJ25" i="1"/>
  <c r="AI25" i="1" s="1"/>
  <c r="AN24" i="1"/>
  <c r="AM24" i="1" s="1"/>
  <c r="AL24" i="1"/>
  <c r="AK24" i="1" s="1"/>
  <c r="AJ24" i="1"/>
  <c r="AI24" i="1" s="1"/>
  <c r="AN23" i="1"/>
  <c r="AM23" i="1" s="1"/>
  <c r="AL23" i="1"/>
  <c r="AK23" i="1" s="1"/>
  <c r="AJ23" i="1"/>
  <c r="AI23" i="1" s="1"/>
  <c r="AN22" i="1"/>
  <c r="AM22" i="1" s="1"/>
  <c r="AL22" i="1"/>
  <c r="AK22" i="1" s="1"/>
  <c r="AJ22" i="1"/>
  <c r="AI22" i="1" s="1"/>
  <c r="AN21" i="1"/>
  <c r="AM21" i="1" s="1"/>
  <c r="AL21" i="1"/>
  <c r="AK21" i="1" s="1"/>
  <c r="AJ21" i="1"/>
  <c r="AI21" i="1" s="1"/>
  <c r="AN20" i="1"/>
  <c r="AM20" i="1" s="1"/>
  <c r="AL20" i="1"/>
  <c r="AK20" i="1" s="1"/>
  <c r="AJ20" i="1"/>
  <c r="AI20" i="1" s="1"/>
  <c r="AN19" i="1"/>
  <c r="AM19" i="1" s="1"/>
  <c r="AL19" i="1"/>
  <c r="AK19" i="1" s="1"/>
  <c r="AJ19" i="1"/>
  <c r="AI19" i="1" s="1"/>
  <c r="AN18" i="1"/>
  <c r="AM18" i="1" s="1"/>
  <c r="AL18" i="1"/>
  <c r="AK18" i="1" s="1"/>
  <c r="AJ18" i="1"/>
  <c r="AI18" i="1" s="1"/>
  <c r="AN17" i="1"/>
  <c r="AM17" i="1" s="1"/>
  <c r="AL17" i="1"/>
  <c r="AK17" i="1" s="1"/>
  <c r="AJ17" i="1"/>
  <c r="AI17" i="1" s="1"/>
  <c r="AN16" i="1"/>
  <c r="AM16" i="1" s="1"/>
  <c r="AL16" i="1"/>
  <c r="AK16" i="1" s="1"/>
  <c r="AJ16" i="1"/>
  <c r="AI16" i="1" s="1"/>
  <c r="AN15" i="1"/>
  <c r="AM15" i="1" s="1"/>
  <c r="AL15" i="1"/>
  <c r="AK15" i="1" s="1"/>
  <c r="AJ15" i="1"/>
  <c r="AI15" i="1" s="1"/>
  <c r="AN14" i="1"/>
  <c r="AM14" i="1" s="1"/>
  <c r="AL14" i="1"/>
  <c r="AK14" i="1" s="1"/>
  <c r="AJ14" i="1"/>
  <c r="AI14" i="1" s="1"/>
  <c r="AM13" i="1"/>
  <c r="AK13" i="1"/>
  <c r="AI13" i="1"/>
  <c r="AG15" i="1"/>
  <c r="AF15" i="1" s="1"/>
  <c r="AG16" i="1"/>
  <c r="AF16" i="1" s="1"/>
  <c r="AG17" i="1"/>
  <c r="AF17" i="1" s="1"/>
  <c r="AG18" i="1"/>
  <c r="AF18" i="1" s="1"/>
  <c r="AG19" i="1"/>
  <c r="AF19" i="1" s="1"/>
  <c r="AG20" i="1"/>
  <c r="AF20" i="1" s="1"/>
  <c r="AG21" i="1"/>
  <c r="AF21" i="1" s="1"/>
  <c r="AG22" i="1"/>
  <c r="AF22" i="1" s="1"/>
  <c r="AG23" i="1"/>
  <c r="AF23" i="1" s="1"/>
  <c r="AG24" i="1"/>
  <c r="AF24" i="1" s="1"/>
  <c r="AG25" i="1"/>
  <c r="AF25" i="1" s="1"/>
  <c r="AG26" i="1"/>
  <c r="AF26" i="1" s="1"/>
  <c r="AG27" i="1"/>
  <c r="AF27" i="1" s="1"/>
  <c r="AG28" i="1"/>
  <c r="AF28" i="1" s="1"/>
  <c r="AG29" i="1"/>
  <c r="AF29" i="1" s="1"/>
  <c r="AG30" i="1"/>
  <c r="AF30" i="1" s="1"/>
  <c r="AG31" i="1"/>
  <c r="AF31" i="1" s="1"/>
  <c r="AG32" i="1"/>
  <c r="AF32" i="1" s="1"/>
  <c r="AG33" i="1"/>
  <c r="AF33" i="1" s="1"/>
  <c r="AG34" i="1"/>
  <c r="AF34" i="1" s="1"/>
  <c r="AG35" i="1"/>
  <c r="AF35" i="1" s="1"/>
  <c r="AG36" i="1"/>
  <c r="AF36" i="1" s="1"/>
  <c r="AG14" i="1"/>
  <c r="AF14" i="1" s="1"/>
  <c r="AE15" i="1"/>
  <c r="AD15" i="1" s="1"/>
  <c r="AE16" i="1"/>
  <c r="AD16" i="1" s="1"/>
  <c r="AE17" i="1"/>
  <c r="AD17" i="1" s="1"/>
  <c r="AE18" i="1"/>
  <c r="AD18" i="1" s="1"/>
  <c r="AE19" i="1"/>
  <c r="AD19" i="1" s="1"/>
  <c r="AE20" i="1"/>
  <c r="AD20" i="1" s="1"/>
  <c r="AE21" i="1"/>
  <c r="AD21" i="1" s="1"/>
  <c r="AE22" i="1"/>
  <c r="AD22" i="1" s="1"/>
  <c r="AE23" i="1"/>
  <c r="AD23" i="1" s="1"/>
  <c r="AE24" i="1"/>
  <c r="AD24" i="1" s="1"/>
  <c r="AE25" i="1"/>
  <c r="AD25" i="1" s="1"/>
  <c r="AE26" i="1"/>
  <c r="AD26" i="1" s="1"/>
  <c r="AE27" i="1"/>
  <c r="AD27" i="1" s="1"/>
  <c r="AE28" i="1"/>
  <c r="AD28" i="1" s="1"/>
  <c r="AE29" i="1"/>
  <c r="AD29" i="1" s="1"/>
  <c r="AE30" i="1"/>
  <c r="AD30" i="1" s="1"/>
  <c r="AE31" i="1"/>
  <c r="AD31" i="1" s="1"/>
  <c r="AE32" i="1"/>
  <c r="AD32" i="1" s="1"/>
  <c r="AE33" i="1"/>
  <c r="AD33" i="1" s="1"/>
  <c r="AE34" i="1"/>
  <c r="AD34" i="1" s="1"/>
  <c r="AE35" i="1"/>
  <c r="AD35" i="1" s="1"/>
  <c r="AE36" i="1"/>
  <c r="AD36" i="1" s="1"/>
  <c r="AE14" i="1"/>
  <c r="AD14" i="1" s="1"/>
  <c r="AC15" i="1"/>
  <c r="AB15" i="1" s="1"/>
  <c r="AC16" i="1"/>
  <c r="AB16" i="1" s="1"/>
  <c r="AC17" i="1"/>
  <c r="AB17" i="1" s="1"/>
  <c r="AC18" i="1"/>
  <c r="AB18" i="1" s="1"/>
  <c r="AC19" i="1"/>
  <c r="AB19" i="1" s="1"/>
  <c r="AC20" i="1"/>
  <c r="AB20" i="1" s="1"/>
  <c r="AC21" i="1"/>
  <c r="AB21" i="1" s="1"/>
  <c r="AC22" i="1"/>
  <c r="AB22" i="1" s="1"/>
  <c r="AC23" i="1"/>
  <c r="AB23" i="1" s="1"/>
  <c r="AC24" i="1"/>
  <c r="AB24" i="1" s="1"/>
  <c r="AC25" i="1"/>
  <c r="AB25" i="1" s="1"/>
  <c r="AC26" i="1"/>
  <c r="AB26" i="1" s="1"/>
  <c r="AC27" i="1"/>
  <c r="AB27" i="1" s="1"/>
  <c r="AC28" i="1"/>
  <c r="AB28" i="1" s="1"/>
  <c r="AC29" i="1"/>
  <c r="AB29" i="1" s="1"/>
  <c r="AC30" i="1"/>
  <c r="AB30" i="1" s="1"/>
  <c r="AC31" i="1"/>
  <c r="AB31" i="1" s="1"/>
  <c r="AC32" i="1"/>
  <c r="AB32" i="1" s="1"/>
  <c r="AC33" i="1"/>
  <c r="AB33" i="1" s="1"/>
  <c r="AC34" i="1"/>
  <c r="AB34" i="1" s="1"/>
  <c r="AC35" i="1"/>
  <c r="AB35" i="1" s="1"/>
  <c r="AC36" i="1"/>
  <c r="AB36" i="1" s="1"/>
  <c r="AC14" i="1"/>
  <c r="AB14" i="1" s="1"/>
  <c r="AF13" i="1"/>
  <c r="AD13" i="1"/>
  <c r="AB13" i="1"/>
  <c r="N13" i="1"/>
  <c r="P13" i="1"/>
  <c r="S33" i="1"/>
  <c r="R33" i="1" s="1"/>
  <c r="Q15" i="1"/>
  <c r="P15" i="1" s="1"/>
  <c r="Q16" i="1"/>
  <c r="P16" i="1" s="1"/>
  <c r="Q17" i="1"/>
  <c r="P17" i="1" s="1"/>
  <c r="Q18" i="1"/>
  <c r="P18" i="1" s="1"/>
  <c r="Q19" i="1"/>
  <c r="P19" i="1" s="1"/>
  <c r="Q20" i="1"/>
  <c r="P20" i="1" s="1"/>
  <c r="Q21" i="1"/>
  <c r="P21" i="1" s="1"/>
  <c r="Q22" i="1"/>
  <c r="P22" i="1" s="1"/>
  <c r="Q23" i="1"/>
  <c r="P23" i="1" s="1"/>
  <c r="Q24" i="1"/>
  <c r="P24" i="1" s="1"/>
  <c r="Q25" i="1"/>
  <c r="P25" i="1" s="1"/>
  <c r="Q26" i="1"/>
  <c r="P26" i="1" s="1"/>
  <c r="Q27" i="1"/>
  <c r="P27" i="1" s="1"/>
  <c r="Q28" i="1"/>
  <c r="P28" i="1" s="1"/>
  <c r="Q29" i="1"/>
  <c r="P29" i="1" s="1"/>
  <c r="Q30" i="1"/>
  <c r="P30" i="1" s="1"/>
  <c r="Q31" i="1"/>
  <c r="P31" i="1" s="1"/>
  <c r="Q32" i="1"/>
  <c r="P32" i="1" s="1"/>
  <c r="Q33" i="1"/>
  <c r="P33" i="1" s="1"/>
  <c r="Q34" i="1"/>
  <c r="P34" i="1" s="1"/>
  <c r="Q35" i="1"/>
  <c r="P35" i="1" s="1"/>
  <c r="Q36" i="1"/>
  <c r="P36" i="1" s="1"/>
  <c r="Q14" i="1"/>
  <c r="P14" i="1" s="1"/>
  <c r="O15" i="1"/>
  <c r="N15" i="1" s="1"/>
  <c r="O16" i="1"/>
  <c r="N16" i="1" s="1"/>
  <c r="O17" i="1"/>
  <c r="N17" i="1" s="1"/>
  <c r="O18" i="1"/>
  <c r="N18" i="1" s="1"/>
  <c r="O19" i="1"/>
  <c r="N19" i="1" s="1"/>
  <c r="O20" i="1"/>
  <c r="N20" i="1" s="1"/>
  <c r="O21" i="1"/>
  <c r="N21" i="1" s="1"/>
  <c r="O22" i="1"/>
  <c r="N22" i="1" s="1"/>
  <c r="O23" i="1"/>
  <c r="N23" i="1" s="1"/>
  <c r="O24" i="1"/>
  <c r="N24" i="1" s="1"/>
  <c r="O25" i="1"/>
  <c r="N25" i="1" s="1"/>
  <c r="O26" i="1"/>
  <c r="N26" i="1" s="1"/>
  <c r="O27" i="1"/>
  <c r="N27" i="1" s="1"/>
  <c r="O28" i="1"/>
  <c r="N28" i="1" s="1"/>
  <c r="O29" i="1"/>
  <c r="N29" i="1" s="1"/>
  <c r="O30" i="1"/>
  <c r="N30" i="1" s="1"/>
  <c r="O31" i="1"/>
  <c r="N31" i="1" s="1"/>
  <c r="O32" i="1"/>
  <c r="N32" i="1" s="1"/>
  <c r="O33" i="1"/>
  <c r="N33" i="1" s="1"/>
  <c r="O34" i="1"/>
  <c r="N34" i="1" s="1"/>
  <c r="O35" i="1"/>
  <c r="N35" i="1" s="1"/>
  <c r="O36" i="1"/>
  <c r="N36" i="1" s="1"/>
  <c r="O14" i="1"/>
  <c r="N14" i="1" s="1"/>
  <c r="C13" i="6" l="1"/>
  <c r="L23" i="3"/>
  <c r="N23" i="3" s="1"/>
  <c r="F27" i="4"/>
  <c r="F37" i="4" s="1"/>
  <c r="C6" i="6"/>
  <c r="AA22" i="1"/>
  <c r="AA14" i="1"/>
  <c r="AA30" i="1"/>
  <c r="AA17" i="1"/>
  <c r="AA25" i="1"/>
  <c r="AA33" i="1"/>
  <c r="AA13" i="1"/>
  <c r="AA21" i="1"/>
  <c r="AA29" i="1"/>
  <c r="R18" i="3"/>
  <c r="T18" i="3" s="1"/>
  <c r="U15" i="3"/>
  <c r="W15" i="3" s="1"/>
  <c r="R15" i="3"/>
  <c r="T15" i="3" s="1"/>
  <c r="AA19" i="1"/>
  <c r="AA27" i="1"/>
  <c r="AA35" i="1"/>
  <c r="R17" i="3"/>
  <c r="T17" i="3" s="1"/>
  <c r="AA16" i="3"/>
  <c r="AC16" i="3" s="1"/>
  <c r="AA18" i="3"/>
  <c r="AC18" i="3" s="1"/>
  <c r="AA20" i="1"/>
  <c r="AA28" i="1"/>
  <c r="AA36" i="1"/>
  <c r="R20" i="3"/>
  <c r="T20" i="3" s="1"/>
  <c r="U17" i="3"/>
  <c r="W17" i="3" s="1"/>
  <c r="AA15" i="1"/>
  <c r="AA23" i="1"/>
  <c r="AA31" i="1"/>
  <c r="R21" i="3"/>
  <c r="T21" i="3" s="1"/>
  <c r="U18" i="3"/>
  <c r="W18" i="3" s="1"/>
  <c r="AA20" i="3"/>
  <c r="AC20" i="3" s="1"/>
  <c r="AA18" i="1"/>
  <c r="AA26" i="1"/>
  <c r="AA34" i="1"/>
  <c r="R14" i="3"/>
  <c r="T14" i="3" s="1"/>
  <c r="R22" i="3"/>
  <c r="T22" i="3" s="1"/>
  <c r="U19" i="3"/>
  <c r="W19" i="3" s="1"/>
  <c r="AA21" i="3"/>
  <c r="AC21" i="3" s="1"/>
  <c r="AA14" i="3"/>
  <c r="AC14" i="3" s="1"/>
  <c r="AA17" i="3"/>
  <c r="AC17" i="3" s="1"/>
  <c r="R23" i="3"/>
  <c r="T23" i="3" s="1"/>
  <c r="U20" i="3"/>
  <c r="W20" i="3" s="1"/>
  <c r="AA16" i="1"/>
  <c r="AA24" i="1"/>
  <c r="AA32" i="1"/>
  <c r="R16" i="3"/>
  <c r="T16" i="3" s="1"/>
  <c r="U21" i="3"/>
  <c r="W21" i="3" s="1"/>
  <c r="X21" i="3"/>
  <c r="Z21" i="3" s="1"/>
  <c r="X14" i="3"/>
  <c r="Z14" i="3" s="1"/>
  <c r="X22" i="3"/>
  <c r="Z22" i="3" s="1"/>
  <c r="X16" i="3"/>
  <c r="Z16" i="3" s="1"/>
  <c r="X20" i="3"/>
  <c r="Z20" i="3" s="1"/>
  <c r="X17" i="3"/>
  <c r="Z17" i="3" s="1"/>
  <c r="X18" i="3"/>
  <c r="Z18" i="3" s="1"/>
  <c r="N22" i="4"/>
  <c r="M22" i="4"/>
  <c r="O15" i="3"/>
  <c r="Q15" i="3" s="1"/>
  <c r="O23" i="3"/>
  <c r="Q23" i="3" s="1"/>
  <c r="O16" i="3"/>
  <c r="Q16" i="3" s="1"/>
  <c r="O14" i="3"/>
  <c r="Q14" i="3" s="1"/>
  <c r="O17" i="3"/>
  <c r="Q17" i="3" s="1"/>
  <c r="O18" i="3"/>
  <c r="Q18" i="3" s="1"/>
  <c r="O22" i="3"/>
  <c r="Q22" i="3" s="1"/>
  <c r="O20" i="3"/>
  <c r="Q20" i="3" s="1"/>
  <c r="L19" i="3"/>
  <c r="N19" i="3" s="1"/>
  <c r="L20" i="3"/>
  <c r="N20" i="3" s="1"/>
  <c r="L18" i="3"/>
  <c r="N18" i="3" s="1"/>
  <c r="L16" i="3"/>
  <c r="N16" i="3" s="1"/>
  <c r="L15" i="3"/>
  <c r="N15" i="3" s="1"/>
  <c r="L22" i="3"/>
  <c r="N22" i="3" s="1"/>
  <c r="L14" i="3"/>
  <c r="N14" i="3" s="1"/>
  <c r="L21" i="3"/>
  <c r="N21" i="3" s="1"/>
  <c r="D22" i="4"/>
  <c r="C22" i="4"/>
  <c r="K22" i="4"/>
  <c r="L22" i="4"/>
  <c r="J22" i="4"/>
  <c r="I22" i="4"/>
  <c r="G9" i="4"/>
  <c r="G22" i="4"/>
  <c r="H22" i="4"/>
  <c r="E22" i="4"/>
  <c r="F22" i="4"/>
  <c r="E13" i="6"/>
  <c r="D13" i="6"/>
  <c r="F25" i="4"/>
  <c r="G13" i="6"/>
  <c r="F13" i="6"/>
  <c r="M11" i="4"/>
  <c r="M10" i="4"/>
  <c r="M9" i="4"/>
  <c r="M12" i="4" s="1"/>
  <c r="H13" i="6"/>
  <c r="E9" i="4"/>
  <c r="E10" i="4"/>
  <c r="K11" i="4"/>
  <c r="K10" i="4"/>
  <c r="K9" i="4"/>
  <c r="I10" i="4"/>
  <c r="I11" i="4"/>
  <c r="I9" i="4"/>
  <c r="G10" i="4"/>
  <c r="G11" i="4"/>
  <c r="D4" i="6"/>
  <c r="E4" i="6"/>
  <c r="F4" i="6"/>
  <c r="G4" i="6"/>
  <c r="H4" i="6"/>
  <c r="C4" i="6"/>
  <c r="AV18" i="1"/>
  <c r="AV26" i="1"/>
  <c r="AV34" i="1"/>
  <c r="BC18" i="1"/>
  <c r="BC26" i="1"/>
  <c r="G18" i="4"/>
  <c r="G16" i="4"/>
  <c r="G14" i="4"/>
  <c r="AV14" i="1"/>
  <c r="BC36" i="1"/>
  <c r="BC15" i="1"/>
  <c r="BC23" i="1"/>
  <c r="AH13" i="1"/>
  <c r="BC32" i="1"/>
  <c r="AV19" i="1"/>
  <c r="AV27" i="1"/>
  <c r="AV35" i="1"/>
  <c r="BC19" i="1"/>
  <c r="BC27" i="1"/>
  <c r="AV15" i="1"/>
  <c r="AV31" i="1"/>
  <c r="BC31" i="1"/>
  <c r="AH19" i="1"/>
  <c r="AV13" i="1"/>
  <c r="AO17" i="1"/>
  <c r="AV20" i="1"/>
  <c r="AV28" i="1"/>
  <c r="AV36" i="1"/>
  <c r="AH32" i="1"/>
  <c r="AH24" i="1"/>
  <c r="AH16" i="1"/>
  <c r="AO15" i="1"/>
  <c r="AO23" i="1"/>
  <c r="AO31" i="1"/>
  <c r="AV23" i="1"/>
  <c r="AH31" i="1"/>
  <c r="AH23" i="1"/>
  <c r="AH15" i="1"/>
  <c r="AH30" i="1"/>
  <c r="AH22" i="1"/>
  <c r="AO13" i="1"/>
  <c r="AO21" i="1"/>
  <c r="AV16" i="1"/>
  <c r="AV21" i="1"/>
  <c r="AV29" i="1"/>
  <c r="BC13" i="1"/>
  <c r="BC21" i="1"/>
  <c r="BC29" i="1"/>
  <c r="BC34" i="1"/>
  <c r="AH14" i="1"/>
  <c r="AH29" i="1"/>
  <c r="AH21" i="1"/>
  <c r="AO16" i="1"/>
  <c r="AO24" i="1"/>
  <c r="AO32" i="1"/>
  <c r="AV24" i="1"/>
  <c r="AV32" i="1"/>
  <c r="BC16" i="1"/>
  <c r="BC24" i="1"/>
  <c r="AH36" i="1"/>
  <c r="AH28" i="1"/>
  <c r="AH20" i="1"/>
  <c r="AH35" i="1"/>
  <c r="AH27" i="1"/>
  <c r="AV22" i="1"/>
  <c r="AV30" i="1"/>
  <c r="BC14" i="1"/>
  <c r="BC22" i="1"/>
  <c r="BC30" i="1"/>
  <c r="BC35" i="1"/>
  <c r="AH34" i="1"/>
  <c r="AH26" i="1"/>
  <c r="AH18" i="1"/>
  <c r="AO25" i="1"/>
  <c r="AO33" i="1"/>
  <c r="AV17" i="1"/>
  <c r="AV25" i="1"/>
  <c r="AV33" i="1"/>
  <c r="BC17" i="1"/>
  <c r="BC25" i="1"/>
  <c r="AH33" i="1"/>
  <c r="AH25" i="1"/>
  <c r="AH17" i="1"/>
  <c r="BC20" i="1"/>
  <c r="BC28" i="1"/>
  <c r="BC33" i="1"/>
  <c r="M18" i="4"/>
  <c r="M14" i="4"/>
  <c r="M16" i="4"/>
  <c r="AO29" i="1"/>
  <c r="AO20" i="1"/>
  <c r="AO28" i="1"/>
  <c r="AO36" i="1"/>
  <c r="AO18" i="1"/>
  <c r="AO26" i="1"/>
  <c r="AO34" i="1"/>
  <c r="AO19" i="1"/>
  <c r="AO27" i="1"/>
  <c r="AO35" i="1"/>
  <c r="AO14" i="1"/>
  <c r="AO22" i="1"/>
  <c r="AO30" i="1"/>
  <c r="K18" i="4"/>
  <c r="K14" i="4"/>
  <c r="K16" i="4"/>
  <c r="I18" i="4"/>
  <c r="I14" i="4"/>
  <c r="I16" i="4"/>
  <c r="E18" i="4"/>
  <c r="E14" i="4"/>
  <c r="E16" i="4"/>
  <c r="O21" i="3"/>
  <c r="Q21" i="3" s="1"/>
  <c r="U16" i="3"/>
  <c r="W16" i="3" s="1"/>
  <c r="AA22" i="3"/>
  <c r="AC22" i="3" s="1"/>
  <c r="AA19" i="3"/>
  <c r="AC19" i="3" s="1"/>
  <c r="AA15" i="3"/>
  <c r="AC15" i="3" s="1"/>
  <c r="AA23" i="3"/>
  <c r="AC23" i="3" s="1"/>
  <c r="X19" i="3"/>
  <c r="Z19" i="3" s="1"/>
  <c r="X15" i="3"/>
  <c r="Z15" i="3" s="1"/>
  <c r="X23" i="3"/>
  <c r="Z23" i="3" s="1"/>
  <c r="U14" i="3"/>
  <c r="W14" i="3" s="1"/>
  <c r="U22" i="3"/>
  <c r="W22" i="3" s="1"/>
  <c r="U23" i="3"/>
  <c r="W23" i="3" s="1"/>
  <c r="R19" i="3"/>
  <c r="T19" i="3" s="1"/>
  <c r="O19" i="3"/>
  <c r="Q19" i="3" s="1"/>
  <c r="L17" i="3"/>
  <c r="N17" i="3" s="1"/>
  <c r="S17" i="1"/>
  <c r="R17" i="1" s="1"/>
  <c r="T17" i="1" s="1"/>
  <c r="S25" i="1"/>
  <c r="R25" i="1" s="1"/>
  <c r="T25" i="1" s="1"/>
  <c r="S24" i="1"/>
  <c r="R24" i="1" s="1"/>
  <c r="T24" i="1" s="1"/>
  <c r="S16" i="1"/>
  <c r="R16" i="1" s="1"/>
  <c r="T16" i="1" s="1"/>
  <c r="S23" i="1"/>
  <c r="R23" i="1" s="1"/>
  <c r="T23" i="1" s="1"/>
  <c r="S15" i="1"/>
  <c r="R15" i="1" s="1"/>
  <c r="T15" i="1" s="1"/>
  <c r="S30" i="1"/>
  <c r="R30" i="1" s="1"/>
  <c r="T30" i="1" s="1"/>
  <c r="S22" i="1"/>
  <c r="R22" i="1" s="1"/>
  <c r="T22" i="1" s="1"/>
  <c r="S14" i="1"/>
  <c r="R14" i="1" s="1"/>
  <c r="T14" i="1" s="1"/>
  <c r="S29" i="1"/>
  <c r="R29" i="1" s="1"/>
  <c r="T29" i="1" s="1"/>
  <c r="S21" i="1"/>
  <c r="R21" i="1" s="1"/>
  <c r="T21" i="1" s="1"/>
  <c r="S32" i="1"/>
  <c r="R32" i="1" s="1"/>
  <c r="T32" i="1" s="1"/>
  <c r="S31" i="1"/>
  <c r="R31" i="1" s="1"/>
  <c r="T31" i="1" s="1"/>
  <c r="R13" i="1"/>
  <c r="T13" i="1" s="1"/>
  <c r="S35" i="1"/>
  <c r="R35" i="1" s="1"/>
  <c r="T35" i="1" s="1"/>
  <c r="S27" i="1"/>
  <c r="R27" i="1" s="1"/>
  <c r="T27" i="1" s="1"/>
  <c r="S19" i="1"/>
  <c r="R19" i="1" s="1"/>
  <c r="T19" i="1" s="1"/>
  <c r="S36" i="1"/>
  <c r="R36" i="1" s="1"/>
  <c r="T36" i="1" s="1"/>
  <c r="S28" i="1"/>
  <c r="R28" i="1" s="1"/>
  <c r="T28" i="1" s="1"/>
  <c r="S20" i="1"/>
  <c r="R20" i="1" s="1"/>
  <c r="T20" i="1" s="1"/>
  <c r="S34" i="1"/>
  <c r="R34" i="1" s="1"/>
  <c r="T34" i="1" s="1"/>
  <c r="S26" i="1"/>
  <c r="R26" i="1" s="1"/>
  <c r="T26" i="1" s="1"/>
  <c r="S18" i="1"/>
  <c r="R18" i="1" s="1"/>
  <c r="T18" i="1" s="1"/>
  <c r="T33" i="1"/>
  <c r="U5" i="6" l="1"/>
  <c r="U4" i="6"/>
  <c r="U6" i="6"/>
  <c r="U7" i="6" s="1"/>
  <c r="C9" i="1"/>
  <c r="F26" i="4"/>
  <c r="F36" i="4" s="1"/>
  <c r="F35" i="4"/>
  <c r="J26" i="4"/>
  <c r="J25" i="4"/>
  <c r="C4" i="1"/>
  <c r="D17" i="4" s="1"/>
  <c r="C6" i="1"/>
  <c r="H17" i="4" s="1"/>
  <c r="C7" i="1"/>
  <c r="C8" i="1"/>
  <c r="L17" i="4" s="1"/>
  <c r="C6" i="3"/>
  <c r="H15" i="4" s="1"/>
  <c r="E8" i="6" s="1"/>
  <c r="C9" i="3"/>
  <c r="N15" i="4" s="1"/>
  <c r="H8" i="6" s="1"/>
  <c r="C8" i="3"/>
  <c r="C7" i="3"/>
  <c r="J15" i="4" s="1"/>
  <c r="F8" i="6" s="1"/>
  <c r="C4" i="3"/>
  <c r="D15" i="4" s="1"/>
  <c r="C5" i="3"/>
  <c r="F15" i="4" s="1"/>
  <c r="D8" i="6" s="1"/>
  <c r="D19" i="4" l="1"/>
  <c r="D3" i="10" s="1"/>
  <c r="D9" i="10" s="1"/>
  <c r="L15" i="4"/>
  <c r="G8" i="6" s="1"/>
  <c r="C8" i="6"/>
  <c r="C5" i="1"/>
  <c r="N17" i="4"/>
  <c r="N19" i="4" s="1"/>
  <c r="N3" i="10" s="1"/>
  <c r="N9" i="10" s="1"/>
  <c r="J17" i="4"/>
  <c r="J19" i="4" s="1"/>
  <c r="J3" i="10" s="1"/>
  <c r="J9" i="10" s="1"/>
  <c r="H19" i="4"/>
  <c r="H3" i="10" s="1"/>
  <c r="H9" i="10" s="1"/>
  <c r="L19" i="4" l="1"/>
  <c r="L3" i="10" s="1"/>
  <c r="L9" i="10" s="1"/>
  <c r="L21" i="4" s="1"/>
  <c r="G12" i="6" s="1"/>
  <c r="F17" i="4"/>
  <c r="C10" i="6"/>
  <c r="N7" i="10"/>
  <c r="N20" i="4" s="1"/>
  <c r="N21" i="4"/>
  <c r="H12" i="6" s="1"/>
  <c r="J7" i="10"/>
  <c r="J20" i="4" s="1"/>
  <c r="J21" i="4"/>
  <c r="F12" i="6" s="1"/>
  <c r="H21" i="4"/>
  <c r="E12" i="6" s="1"/>
  <c r="H7" i="10"/>
  <c r="H20" i="4" s="1"/>
  <c r="D21" i="4"/>
  <c r="C12" i="6" s="1"/>
  <c r="D7" i="10"/>
  <c r="D20" i="4" s="1"/>
  <c r="F10" i="6"/>
  <c r="G10" i="6"/>
  <c r="E10" i="6"/>
  <c r="H10" i="6"/>
  <c r="F19" i="4" l="1"/>
  <c r="F3" i="10" s="1"/>
  <c r="F9" i="10" s="1"/>
  <c r="F21" i="4" s="1"/>
  <c r="D12" i="6" s="1"/>
  <c r="V4" i="6" s="1"/>
  <c r="L7" i="10"/>
  <c r="L20" i="4" s="1"/>
  <c r="D10" i="6"/>
  <c r="F7" i="10" l="1"/>
  <c r="F20" i="4" s="1"/>
  <c r="D25" i="4" s="1"/>
  <c r="F30" i="4" s="1"/>
  <c r="W4" i="6"/>
  <c r="X4" i="6" s="1"/>
  <c r="V7" i="6"/>
  <c r="V5" i="6"/>
  <c r="W5" i="6" s="1"/>
  <c r="X5" i="6" s="1"/>
  <c r="V6" i="6"/>
  <c r="W6" i="6" s="1"/>
  <c r="X6" i="6" s="1"/>
  <c r="D26" i="4" l="1"/>
  <c r="F31" i="4" s="1"/>
  <c r="D27" i="4"/>
  <c r="F32" i="4" s="1"/>
  <c r="W7" i="6"/>
  <c r="X7" i="6" s="1"/>
  <c r="K9" i="6" s="1"/>
  <c r="L9" i="6" l="1"/>
  <c r="M9" i="6"/>
  <c r="G25" i="4" l="1"/>
  <c r="H25" i="4"/>
  <c r="H40" i="4" l="1"/>
  <c r="J40" i="4" s="1"/>
  <c r="I25" i="4"/>
  <c r="J35" i="4" s="1"/>
  <c r="H35" i="4"/>
  <c r="H27" i="4"/>
  <c r="H26" i="4"/>
  <c r="G27" i="4"/>
  <c r="H37" i="4" s="1"/>
  <c r="L37" i="4" s="1"/>
  <c r="G26" i="4"/>
  <c r="F47" i="4" l="1"/>
  <c r="H47" i="4" s="1"/>
  <c r="H41" i="4"/>
  <c r="J41" i="4" s="1"/>
  <c r="I26" i="4"/>
  <c r="J36" i="4" s="1"/>
  <c r="L35" i="4"/>
  <c r="H36" i="4"/>
  <c r="F45" i="4" l="1"/>
  <c r="H45" i="4" s="1"/>
  <c r="L36" i="4"/>
  <c r="F46" i="4" l="1"/>
  <c r="H46" i="4" l="1"/>
  <c r="C3" i="4" s="1"/>
</calcChain>
</file>

<file path=xl/sharedStrings.xml><?xml version="1.0" encoding="utf-8"?>
<sst xmlns="http://schemas.openxmlformats.org/spreadsheetml/2006/main" count="597" uniqueCount="160">
  <si>
    <t>公的年金等に係る雑所得以外の
所得の合計所得金額</t>
    <rPh sb="0" eb="2">
      <t>コウテキ</t>
    </rPh>
    <rPh sb="2" eb="4">
      <t>ネンキン</t>
    </rPh>
    <rPh sb="4" eb="5">
      <t>トウ</t>
    </rPh>
    <rPh sb="6" eb="7">
      <t>カカ</t>
    </rPh>
    <rPh sb="8" eb="11">
      <t>ザツショトク</t>
    </rPh>
    <rPh sb="11" eb="13">
      <t>イガイ</t>
    </rPh>
    <rPh sb="15" eb="17">
      <t>ショトク</t>
    </rPh>
    <rPh sb="18" eb="20">
      <t>ゴウケイ</t>
    </rPh>
    <rPh sb="20" eb="22">
      <t>ショトク</t>
    </rPh>
    <rPh sb="22" eb="24">
      <t>キンガク</t>
    </rPh>
    <phoneticPr fontId="2"/>
  </si>
  <si>
    <t>～</t>
  </si>
  <si>
    <t>～</t>
    <phoneticPr fontId="2"/>
  </si>
  <si>
    <t>年齢</t>
    <rPh sb="0" eb="2">
      <t>ネンレイ</t>
    </rPh>
    <phoneticPr fontId="2"/>
  </si>
  <si>
    <t>65歳未満</t>
    <rPh sb="2" eb="3">
      <t>サイ</t>
    </rPh>
    <rPh sb="3" eb="5">
      <t>ミマン</t>
    </rPh>
    <phoneticPr fontId="2"/>
  </si>
  <si>
    <t>65歳以上</t>
    <rPh sb="2" eb="3">
      <t>サイ</t>
    </rPh>
    <rPh sb="3" eb="5">
      <t>イジョウ</t>
    </rPh>
    <phoneticPr fontId="2"/>
  </si>
  <si>
    <t>公的年金等の収入金額の合計</t>
    <rPh sb="0" eb="2">
      <t>コウテキ</t>
    </rPh>
    <rPh sb="2" eb="4">
      <t>ネンキン</t>
    </rPh>
    <rPh sb="4" eb="5">
      <t>トウ</t>
    </rPh>
    <rPh sb="6" eb="8">
      <t>シュウニュウ</t>
    </rPh>
    <rPh sb="8" eb="10">
      <t>キンガク</t>
    </rPh>
    <rPh sb="11" eb="13">
      <t>ゴウケイ</t>
    </rPh>
    <phoneticPr fontId="2"/>
  </si>
  <si>
    <t>公的年金等の雑所得</t>
    <rPh sb="0" eb="2">
      <t>コウテキ</t>
    </rPh>
    <rPh sb="2" eb="4">
      <t>ネンキン</t>
    </rPh>
    <rPh sb="4" eb="5">
      <t>トウ</t>
    </rPh>
    <rPh sb="6" eb="9">
      <t>ザツショトク</t>
    </rPh>
    <phoneticPr fontId="2"/>
  </si>
  <si>
    <t>A</t>
    <phoneticPr fontId="2"/>
  </si>
  <si>
    <t>B</t>
    <phoneticPr fontId="2"/>
  </si>
  <si>
    <t>C</t>
    <phoneticPr fontId="2"/>
  </si>
  <si>
    <t>世帯員①</t>
    <rPh sb="0" eb="3">
      <t>セタイイン</t>
    </rPh>
    <phoneticPr fontId="2"/>
  </si>
  <si>
    <t>世帯員②</t>
    <rPh sb="0" eb="3">
      <t>セタイイン</t>
    </rPh>
    <phoneticPr fontId="2"/>
  </si>
  <si>
    <t>世帯員③</t>
    <rPh sb="0" eb="3">
      <t>セタイイン</t>
    </rPh>
    <phoneticPr fontId="2"/>
  </si>
  <si>
    <t>世帯員④</t>
    <rPh sb="0" eb="3">
      <t>セタイイン</t>
    </rPh>
    <phoneticPr fontId="2"/>
  </si>
  <si>
    <t>世帯員⑤</t>
    <rPh sb="0" eb="3">
      <t>セタイイン</t>
    </rPh>
    <phoneticPr fontId="2"/>
  </si>
  <si>
    <t>A'</t>
    <phoneticPr fontId="2"/>
  </si>
  <si>
    <t>年金所得</t>
    <rPh sb="0" eb="2">
      <t>ネンキン</t>
    </rPh>
    <rPh sb="2" eb="4">
      <t>ショトク</t>
    </rPh>
    <phoneticPr fontId="2"/>
  </si>
  <si>
    <t>年金収入</t>
    <rPh sb="0" eb="2">
      <t>ネンキン</t>
    </rPh>
    <rPh sb="2" eb="4">
      <t>シュウニュウ</t>
    </rPh>
    <phoneticPr fontId="2"/>
  </si>
  <si>
    <t>年金以外
所得</t>
    <rPh sb="0" eb="2">
      <t>ネンキン</t>
    </rPh>
    <rPh sb="2" eb="4">
      <t>イガイ</t>
    </rPh>
    <rPh sb="5" eb="7">
      <t>ショトク</t>
    </rPh>
    <phoneticPr fontId="2"/>
  </si>
  <si>
    <t>計算式</t>
    <rPh sb="0" eb="3">
      <t>ケイサンシキ</t>
    </rPh>
    <phoneticPr fontId="2"/>
  </si>
  <si>
    <t>リンク（シート内）</t>
    <rPh sb="7" eb="8">
      <t>ナイ</t>
    </rPh>
    <phoneticPr fontId="2"/>
  </si>
  <si>
    <t>リンク（シート外）</t>
    <rPh sb="7" eb="8">
      <t>ガイ</t>
    </rPh>
    <phoneticPr fontId="2"/>
  </si>
  <si>
    <t>円</t>
    <rPh sb="0" eb="1">
      <t>エン</t>
    </rPh>
    <phoneticPr fontId="2"/>
  </si>
  <si>
    <t>A</t>
    <phoneticPr fontId="2"/>
  </si>
  <si>
    <t>0円</t>
  </si>
  <si>
    <t>×</t>
    <phoneticPr fontId="2"/>
  </si>
  <si>
    <t>ー</t>
    <phoneticPr fontId="2"/>
  </si>
  <si>
    <t>該当</t>
    <rPh sb="0" eb="2">
      <t>ガイトウ</t>
    </rPh>
    <phoneticPr fontId="2"/>
  </si>
  <si>
    <t>×</t>
    <phoneticPr fontId="2"/>
  </si>
  <si>
    <t>+</t>
    <phoneticPr fontId="2"/>
  </si>
  <si>
    <t>給与所得の金額</t>
  </si>
  <si>
    <t>給与収入額―550,000円</t>
  </si>
  <si>
    <t>1,069,000円</t>
  </si>
  <si>
    <t>1,070,000円</t>
  </si>
  <si>
    <t>1,072,000円</t>
  </si>
  <si>
    <t>1,074,000円</t>
  </si>
  <si>
    <t>給与収入額÷4（千円未満切捨て）×2.8－80,000円</t>
  </si>
  <si>
    <t>給与収入額÷4（千円未満切捨て）×3.2－440,000円</t>
  </si>
  <si>
    <t>給与収入額×0.9－1,100,000円</t>
  </si>
  <si>
    <t>給与収入額－1,950,000円</t>
  </si>
  <si>
    <t>（A)</t>
    <phoneticPr fontId="2"/>
  </si>
  <si>
    <t>給与収入額÷4（千円未満切捨て）×2.4＋100,000円</t>
    <phoneticPr fontId="2"/>
  </si>
  <si>
    <t>所得計算式</t>
    <rPh sb="0" eb="2">
      <t>ショトク</t>
    </rPh>
    <rPh sb="2" eb="5">
      <t>ケイサンシキ</t>
    </rPh>
    <phoneticPr fontId="2"/>
  </si>
  <si>
    <t>給与等の収入金額</t>
    <phoneticPr fontId="2"/>
  </si>
  <si>
    <t xml:space="preserve">（A） </t>
    <phoneticPr fontId="2"/>
  </si>
  <si>
    <t>（B)</t>
    <phoneticPr fontId="2"/>
  </si>
  <si>
    <t>世帯主</t>
    <rPh sb="0" eb="3">
      <t>セタイヌシ</t>
    </rPh>
    <phoneticPr fontId="2"/>
  </si>
  <si>
    <t>世帯主</t>
    <rPh sb="0" eb="3">
      <t>セタイヌシ</t>
    </rPh>
    <phoneticPr fontId="2"/>
  </si>
  <si>
    <t>世帯員①</t>
    <rPh sb="0" eb="3">
      <t>セタイイン</t>
    </rPh>
    <phoneticPr fontId="2"/>
  </si>
  <si>
    <t>世帯員②</t>
    <rPh sb="0" eb="3">
      <t>セタイイン</t>
    </rPh>
    <phoneticPr fontId="2"/>
  </si>
  <si>
    <t>世帯員③</t>
    <rPh sb="0" eb="3">
      <t>セタイイン</t>
    </rPh>
    <phoneticPr fontId="2"/>
  </si>
  <si>
    <t>世帯員④</t>
    <rPh sb="0" eb="3">
      <t>セタイイン</t>
    </rPh>
    <phoneticPr fontId="2"/>
  </si>
  <si>
    <t>世帯員⑤</t>
    <rPh sb="0" eb="3">
      <t>セタイイン</t>
    </rPh>
    <phoneticPr fontId="2"/>
  </si>
  <si>
    <t>年金所得</t>
    <rPh sb="0" eb="2">
      <t>ネンキン</t>
    </rPh>
    <rPh sb="2" eb="4">
      <t>ショトク</t>
    </rPh>
    <phoneticPr fontId="2"/>
  </si>
  <si>
    <t>予備</t>
    <rPh sb="0" eb="2">
      <t>ヨビ</t>
    </rPh>
    <phoneticPr fontId="2"/>
  </si>
  <si>
    <t>給与収入</t>
    <rPh sb="0" eb="2">
      <t>キュウヨ</t>
    </rPh>
    <rPh sb="2" eb="4">
      <t>シュウニュウ</t>
    </rPh>
    <phoneticPr fontId="2"/>
  </si>
  <si>
    <t>給与所得</t>
    <rPh sb="0" eb="2">
      <t>キュウヨ</t>
    </rPh>
    <rPh sb="2" eb="4">
      <t>ショトク</t>
    </rPh>
    <phoneticPr fontId="2"/>
  </si>
  <si>
    <t>▶給与所得の計算</t>
    <rPh sb="1" eb="3">
      <t>キュウヨ</t>
    </rPh>
    <rPh sb="3" eb="5">
      <t>ショトク</t>
    </rPh>
    <rPh sb="6" eb="8">
      <t>ケイサン</t>
    </rPh>
    <phoneticPr fontId="2"/>
  </si>
  <si>
    <t>▶年金所得の計算</t>
    <rPh sb="1" eb="3">
      <t>ネンキン</t>
    </rPh>
    <rPh sb="3" eb="5">
      <t>ショトク</t>
    </rPh>
    <rPh sb="6" eb="8">
      <t>ケイサン</t>
    </rPh>
    <phoneticPr fontId="2"/>
  </si>
  <si>
    <t>給与所得</t>
    <rPh sb="0" eb="2">
      <t>キュウヨ</t>
    </rPh>
    <rPh sb="2" eb="4">
      <t>ショトク</t>
    </rPh>
    <phoneticPr fontId="2"/>
  </si>
  <si>
    <t>介護保険</t>
    <rPh sb="0" eb="2">
      <t>カイゴ</t>
    </rPh>
    <rPh sb="2" eb="4">
      <t>ホケン</t>
    </rPh>
    <phoneticPr fontId="2"/>
  </si>
  <si>
    <t>該当なし</t>
    <rPh sb="0" eb="2">
      <t>ガイトウ</t>
    </rPh>
    <phoneticPr fontId="2"/>
  </si>
  <si>
    <t>第2号</t>
    <rPh sb="0" eb="1">
      <t>ダイ</t>
    </rPh>
    <rPh sb="2" eb="3">
      <t>ゴウ</t>
    </rPh>
    <phoneticPr fontId="2"/>
  </si>
  <si>
    <t>第1号</t>
    <rPh sb="0" eb="1">
      <t>ダイ</t>
    </rPh>
    <rPh sb="2" eb="3">
      <t>ゴウ</t>
    </rPh>
    <phoneticPr fontId="2"/>
  </si>
  <si>
    <t>CODE</t>
    <phoneticPr fontId="2"/>
  </si>
  <si>
    <t>国保への加入</t>
    <rPh sb="0" eb="2">
      <t>コクホ</t>
    </rPh>
    <rPh sb="4" eb="6">
      <t>カニュウ</t>
    </rPh>
    <phoneticPr fontId="2"/>
  </si>
  <si>
    <t>国保</t>
    <rPh sb="0" eb="2">
      <t>コクホ</t>
    </rPh>
    <phoneticPr fontId="2"/>
  </si>
  <si>
    <t>加入する</t>
    <rPh sb="0" eb="2">
      <t>カニュウ</t>
    </rPh>
    <phoneticPr fontId="2"/>
  </si>
  <si>
    <t>加入しない</t>
    <rPh sb="0" eb="2">
      <t>カニュウ</t>
    </rPh>
    <phoneticPr fontId="2"/>
  </si>
  <si>
    <t>＊＊＊＊</t>
    <phoneticPr fontId="2"/>
  </si>
  <si>
    <t>エラー</t>
    <phoneticPr fontId="2"/>
  </si>
  <si>
    <t>国保に加入する世帯員</t>
    <rPh sb="0" eb="2">
      <t>コクホ</t>
    </rPh>
    <rPh sb="3" eb="5">
      <t>カニュウ</t>
    </rPh>
    <rPh sb="7" eb="10">
      <t>セタイイン</t>
    </rPh>
    <phoneticPr fontId="2"/>
  </si>
  <si>
    <t>給与収入（円）</t>
    <rPh sb="0" eb="2">
      <t>キュウヨ</t>
    </rPh>
    <rPh sb="2" eb="4">
      <t>シュウニュウ</t>
    </rPh>
    <rPh sb="5" eb="6">
      <t>エン</t>
    </rPh>
    <phoneticPr fontId="2"/>
  </si>
  <si>
    <t>給与所得（円）</t>
    <rPh sb="0" eb="2">
      <t>キュウヨ</t>
    </rPh>
    <rPh sb="2" eb="4">
      <t>ショトク</t>
    </rPh>
    <rPh sb="5" eb="6">
      <t>エン</t>
    </rPh>
    <phoneticPr fontId="2"/>
  </si>
  <si>
    <t>年金収入（円）</t>
    <rPh sb="0" eb="2">
      <t>ネンキン</t>
    </rPh>
    <rPh sb="2" eb="4">
      <t>シュウニュウ</t>
    </rPh>
    <rPh sb="5" eb="6">
      <t>エン</t>
    </rPh>
    <phoneticPr fontId="2"/>
  </si>
  <si>
    <t>年金所得（円）</t>
    <rPh sb="0" eb="2">
      <t>ネンキン</t>
    </rPh>
    <rPh sb="2" eb="4">
      <t>ショトク</t>
    </rPh>
    <rPh sb="5" eb="6">
      <t>エン</t>
    </rPh>
    <phoneticPr fontId="2"/>
  </si>
  <si>
    <t>その他の所得（円）</t>
    <rPh sb="2" eb="3">
      <t>タ</t>
    </rPh>
    <rPh sb="4" eb="6">
      <t>ショトク</t>
    </rPh>
    <rPh sb="7" eb="8">
      <t>エン</t>
    </rPh>
    <phoneticPr fontId="2"/>
  </si>
  <si>
    <t>❶</t>
    <phoneticPr fontId="2"/>
  </si>
  <si>
    <t>❷</t>
    <phoneticPr fontId="2"/>
  </si>
  <si>
    <t>❸</t>
    <phoneticPr fontId="2"/>
  </si>
  <si>
    <t>条例</t>
    <rPh sb="0" eb="2">
      <t>ジョウレイ</t>
    </rPh>
    <phoneticPr fontId="2"/>
  </si>
  <si>
    <t>法令等</t>
    <rPh sb="0" eb="2">
      <t>ホウレイ</t>
    </rPh>
    <rPh sb="2" eb="3">
      <t>トウ</t>
    </rPh>
    <phoneticPr fontId="2"/>
  </si>
  <si>
    <t>65歳になる人</t>
    <rPh sb="2" eb="3">
      <t>サイ</t>
    </rPh>
    <rPh sb="6" eb="7">
      <t>ヒト</t>
    </rPh>
    <phoneticPr fontId="2"/>
  </si>
  <si>
    <t>40歳になる人</t>
    <rPh sb="2" eb="3">
      <t>サイ</t>
    </rPh>
    <rPh sb="6" eb="7">
      <t>ヒト</t>
    </rPh>
    <phoneticPr fontId="2"/>
  </si>
  <si>
    <t>同じ世帯で国保から後期に移行する人がいる（いた）場合は</t>
    <rPh sb="0" eb="1">
      <t>オナ</t>
    </rPh>
    <rPh sb="2" eb="4">
      <t>セタイ</t>
    </rPh>
    <rPh sb="5" eb="7">
      <t>コクホ</t>
    </rPh>
    <rPh sb="9" eb="11">
      <t>コウキ</t>
    </rPh>
    <rPh sb="12" eb="14">
      <t>イコウ</t>
    </rPh>
    <rPh sb="16" eb="17">
      <t>ヒト</t>
    </rPh>
    <rPh sb="24" eb="26">
      <t>バアイ</t>
    </rPh>
    <phoneticPr fontId="2"/>
  </si>
  <si>
    <t>給与所得者の該当</t>
    <rPh sb="0" eb="2">
      <t>キュウヨ</t>
    </rPh>
    <rPh sb="2" eb="4">
      <t>ショトク</t>
    </rPh>
    <rPh sb="4" eb="5">
      <t>シャ</t>
    </rPh>
    <rPh sb="6" eb="8">
      <t>ガイトウ</t>
    </rPh>
    <phoneticPr fontId="2"/>
  </si>
  <si>
    <t>（給与収入：55万円超）</t>
    <rPh sb="1" eb="3">
      <t>キュウヨ</t>
    </rPh>
    <rPh sb="3" eb="5">
      <t>シュウニュウ</t>
    </rPh>
    <rPh sb="8" eb="10">
      <t>マンエン</t>
    </rPh>
    <rPh sb="10" eb="11">
      <t>チョウ</t>
    </rPh>
    <phoneticPr fontId="2"/>
  </si>
  <si>
    <t>（年金収入：60万円超／65歳未満）</t>
    <rPh sb="1" eb="3">
      <t>ネンキン</t>
    </rPh>
    <rPh sb="3" eb="5">
      <t>シュウニュウ</t>
    </rPh>
    <rPh sb="8" eb="10">
      <t>マンエン</t>
    </rPh>
    <rPh sb="10" eb="11">
      <t>コ</t>
    </rPh>
    <rPh sb="14" eb="17">
      <t>サイミマン</t>
    </rPh>
    <phoneticPr fontId="2"/>
  </si>
  <si>
    <t>（年金収入：125万円超／65歳以上）</t>
    <rPh sb="1" eb="3">
      <t>ネンキン</t>
    </rPh>
    <rPh sb="3" eb="5">
      <t>シュウニュウ</t>
    </rPh>
    <rPh sb="9" eb="10">
      <t>マン</t>
    </rPh>
    <rPh sb="10" eb="11">
      <t>エン</t>
    </rPh>
    <rPh sb="11" eb="12">
      <t>コ</t>
    </rPh>
    <rPh sb="15" eb="18">
      <t>サイイジョウ</t>
    </rPh>
    <phoneticPr fontId="2"/>
  </si>
  <si>
    <t>被保険者が青色専従者や事業専従者であるとき</t>
    <rPh sb="0" eb="4">
      <t>ヒホケンシャ</t>
    </rPh>
    <rPh sb="5" eb="7">
      <t>アオイロ</t>
    </rPh>
    <rPh sb="7" eb="10">
      <t>センジュウシャ</t>
    </rPh>
    <rPh sb="11" eb="13">
      <t>ジギョウ</t>
    </rPh>
    <rPh sb="13" eb="16">
      <t>センジュウシャ</t>
    </rPh>
    <phoneticPr fontId="2"/>
  </si>
  <si>
    <t>その他所得</t>
    <rPh sb="2" eb="3">
      <t>タ</t>
    </rPh>
    <rPh sb="3" eb="5">
      <t>ショトク</t>
    </rPh>
    <phoneticPr fontId="2"/>
  </si>
  <si>
    <t>７割軽減</t>
    <rPh sb="1" eb="2">
      <t>ワリ</t>
    </rPh>
    <rPh sb="2" eb="4">
      <t>ケイゲン</t>
    </rPh>
    <phoneticPr fontId="2"/>
  </si>
  <si>
    <t>５割軽減</t>
    <rPh sb="1" eb="2">
      <t>ワリ</t>
    </rPh>
    <rPh sb="2" eb="4">
      <t>ケイゲン</t>
    </rPh>
    <phoneticPr fontId="2"/>
  </si>
  <si>
    <t>＋</t>
    <phoneticPr fontId="2"/>
  </si>
  <si>
    <t>(A)</t>
    <phoneticPr fontId="2"/>
  </si>
  <si>
    <t>加入</t>
    <rPh sb="0" eb="2">
      <t>カニュウ</t>
    </rPh>
    <phoneticPr fontId="2"/>
  </si>
  <si>
    <t>(B)</t>
    <phoneticPr fontId="2"/>
  </si>
  <si>
    <t>((A)-1)</t>
    <phoneticPr fontId="2"/>
  </si>
  <si>
    <t>基準となる所得金額の計算式</t>
    <rPh sb="0" eb="2">
      <t>キジュン</t>
    </rPh>
    <rPh sb="5" eb="7">
      <t>ショトク</t>
    </rPh>
    <rPh sb="7" eb="9">
      <t>キンガク</t>
    </rPh>
    <rPh sb="10" eb="12">
      <t>ケイサン</t>
    </rPh>
    <rPh sb="12" eb="13">
      <t>シキ</t>
    </rPh>
    <phoneticPr fontId="2"/>
  </si>
  <si>
    <t>年齢</t>
    <rPh sb="0" eb="1">
      <t>ネン</t>
    </rPh>
    <rPh sb="1" eb="2">
      <t>トシ</t>
    </rPh>
    <phoneticPr fontId="2"/>
  </si>
  <si>
    <t>軽減基準所得</t>
    <phoneticPr fontId="2"/>
  </si>
  <si>
    <t>軽減判定所得</t>
    <rPh sb="0" eb="2">
      <t>ケイゲン</t>
    </rPh>
    <rPh sb="2" eb="4">
      <t>ハンテイ</t>
    </rPh>
    <rPh sb="4" eb="6">
      <t>ショトク</t>
    </rPh>
    <phoneticPr fontId="2"/>
  </si>
  <si>
    <t>軽減なし</t>
    <rPh sb="0" eb="2">
      <t>ケイゲン</t>
    </rPh>
    <phoneticPr fontId="2"/>
  </si>
  <si>
    <t>▶軽減判定の計算</t>
    <rPh sb="1" eb="3">
      <t>ケイゲン</t>
    </rPh>
    <rPh sb="3" eb="5">
      <t>ハンテイ</t>
    </rPh>
    <rPh sb="6" eb="8">
      <t>ケイサン</t>
    </rPh>
    <phoneticPr fontId="2"/>
  </si>
  <si>
    <t>率</t>
    <rPh sb="0" eb="1">
      <t>リツ</t>
    </rPh>
    <phoneticPr fontId="2"/>
  </si>
  <si>
    <t>未就学児減免</t>
    <rPh sb="0" eb="4">
      <t>ミシュウガクジ</t>
    </rPh>
    <rPh sb="4" eb="6">
      <t>ゲンメン</t>
    </rPh>
    <phoneticPr fontId="2"/>
  </si>
  <si>
    <t>年</t>
    <rPh sb="0" eb="1">
      <t>ネン</t>
    </rPh>
    <phoneticPr fontId="2"/>
  </si>
  <si>
    <t>日</t>
    <rPh sb="0" eb="1">
      <t>ニチ</t>
    </rPh>
    <phoneticPr fontId="2"/>
  </si>
  <si>
    <t>月</t>
    <rPh sb="0" eb="1">
      <t>ガツ</t>
    </rPh>
    <phoneticPr fontId="2"/>
  </si>
  <si>
    <t>時点で計算</t>
    <rPh sb="0" eb="2">
      <t>ジテン</t>
    </rPh>
    <rPh sb="3" eb="5">
      <t>ケイサン</t>
    </rPh>
    <phoneticPr fontId="2"/>
  </si>
  <si>
    <t>時点年齢</t>
    <rPh sb="0" eb="2">
      <t>ジテン</t>
    </rPh>
    <rPh sb="2" eb="4">
      <t>ネンレイ</t>
    </rPh>
    <phoneticPr fontId="2"/>
  </si>
  <si>
    <t>1月1日時点</t>
    <rPh sb="1" eb="2">
      <t>ガツ</t>
    </rPh>
    <rPh sb="3" eb="4">
      <t>ニチ</t>
    </rPh>
    <rPh sb="4" eb="6">
      <t>ジテン</t>
    </rPh>
    <phoneticPr fontId="2"/>
  </si>
  <si>
    <t>4月1日時点</t>
    <rPh sb="1" eb="2">
      <t>ガツ</t>
    </rPh>
    <rPh sb="3" eb="4">
      <t>ニチ</t>
    </rPh>
    <rPh sb="4" eb="6">
      <t>ジテン</t>
    </rPh>
    <phoneticPr fontId="2"/>
  </si>
  <si>
    <t>未就学判定</t>
    <rPh sb="0" eb="3">
      <t>ミシュウガク</t>
    </rPh>
    <rPh sb="3" eb="5">
      <t>ハンテイ</t>
    </rPh>
    <phoneticPr fontId="2"/>
  </si>
  <si>
    <t>年金収入計算</t>
    <rPh sb="0" eb="2">
      <t>ネンキン</t>
    </rPh>
    <rPh sb="2" eb="4">
      <t>シュウニュウ</t>
    </rPh>
    <rPh sb="4" eb="6">
      <t>ケイサン</t>
    </rPh>
    <phoneticPr fontId="2"/>
  </si>
  <si>
    <t>未就学児童</t>
    <rPh sb="0" eb="3">
      <t>ミシュウガク</t>
    </rPh>
    <rPh sb="3" eb="5">
      <t>ジドウ</t>
    </rPh>
    <phoneticPr fontId="2"/>
  </si>
  <si>
    <t>該当</t>
    <rPh sb="0" eb="2">
      <t>ガイトウ</t>
    </rPh>
    <phoneticPr fontId="2"/>
  </si>
  <si>
    <t>非該当</t>
    <rPh sb="0" eb="3">
      <t>ヒガイトウ</t>
    </rPh>
    <phoneticPr fontId="2"/>
  </si>
  <si>
    <t>生年月日（年）</t>
    <rPh sb="0" eb="2">
      <t>セイネン</t>
    </rPh>
    <rPh sb="2" eb="4">
      <t>ガッピ</t>
    </rPh>
    <rPh sb="5" eb="6">
      <t>ネン</t>
    </rPh>
    <phoneticPr fontId="2"/>
  </si>
  <si>
    <t>生年月日（月）</t>
    <rPh sb="0" eb="2">
      <t>セイネン</t>
    </rPh>
    <rPh sb="2" eb="4">
      <t>ガッピ</t>
    </rPh>
    <rPh sb="5" eb="6">
      <t>ツキ</t>
    </rPh>
    <phoneticPr fontId="2"/>
  </si>
  <si>
    <t>生年月日（日）</t>
    <rPh sb="0" eb="4">
      <t>セイネンガッピ</t>
    </rPh>
    <rPh sb="5" eb="6">
      <t>ニチ</t>
    </rPh>
    <phoneticPr fontId="2"/>
  </si>
  <si>
    <t>生年月日（年・西暦）</t>
    <rPh sb="0" eb="2">
      <t>セイネン</t>
    </rPh>
    <rPh sb="2" eb="4">
      <t>ガッピ</t>
    </rPh>
    <rPh sb="5" eb="6">
      <t>ネン</t>
    </rPh>
    <rPh sb="7" eb="9">
      <t>セイレキ</t>
    </rPh>
    <phoneticPr fontId="2"/>
  </si>
  <si>
    <t>生年月日（日）</t>
    <rPh sb="0" eb="2">
      <t>セイネン</t>
    </rPh>
    <rPh sb="2" eb="4">
      <t>ガッピ</t>
    </rPh>
    <rPh sb="5" eb="6">
      <t>ニチ</t>
    </rPh>
    <phoneticPr fontId="2"/>
  </si>
  <si>
    <t>生年月日</t>
    <rPh sb="0" eb="2">
      <t>セイネン</t>
    </rPh>
    <rPh sb="2" eb="4">
      <t>ガッピ</t>
    </rPh>
    <phoneticPr fontId="2"/>
  </si>
  <si>
    <t>❺</t>
    <phoneticPr fontId="2"/>
  </si>
  <si>
    <t>❺</t>
    <phoneticPr fontId="2"/>
  </si>
  <si>
    <t>医療分</t>
    <rPh sb="0" eb="2">
      <t>イリョウ</t>
    </rPh>
    <rPh sb="2" eb="3">
      <t>ブン</t>
    </rPh>
    <phoneticPr fontId="2"/>
  </si>
  <si>
    <t>後期支援分</t>
    <rPh sb="0" eb="2">
      <t>コウキ</t>
    </rPh>
    <rPh sb="2" eb="4">
      <t>シエン</t>
    </rPh>
    <rPh sb="4" eb="5">
      <t>ブン</t>
    </rPh>
    <phoneticPr fontId="2"/>
  </si>
  <si>
    <t>介護分</t>
    <rPh sb="0" eb="2">
      <t>カイゴ</t>
    </rPh>
    <rPh sb="2" eb="3">
      <t>ブン</t>
    </rPh>
    <phoneticPr fontId="2"/>
  </si>
  <si>
    <t>基準総所得金額</t>
    <rPh sb="0" eb="2">
      <t>キジュン</t>
    </rPh>
    <rPh sb="2" eb="5">
      <t>ソウショトク</t>
    </rPh>
    <rPh sb="5" eb="7">
      <t>キンガク</t>
    </rPh>
    <phoneticPr fontId="2"/>
  </si>
  <si>
    <t>被保険者数</t>
    <rPh sb="0" eb="4">
      <t>ヒホケンシャ</t>
    </rPh>
    <rPh sb="4" eb="5">
      <t>スウ</t>
    </rPh>
    <phoneticPr fontId="2"/>
  </si>
  <si>
    <t>軽減区分</t>
    <rPh sb="0" eb="2">
      <t>ケイゲン</t>
    </rPh>
    <rPh sb="2" eb="4">
      <t>クブン</t>
    </rPh>
    <phoneticPr fontId="2"/>
  </si>
  <si>
    <t>所得割率</t>
    <rPh sb="0" eb="2">
      <t>ショトク</t>
    </rPh>
    <rPh sb="2" eb="3">
      <t>ワリ</t>
    </rPh>
    <rPh sb="3" eb="4">
      <t>リツ</t>
    </rPh>
    <phoneticPr fontId="2"/>
  </si>
  <si>
    <t>所得割額</t>
    <rPh sb="0" eb="2">
      <t>ショトク</t>
    </rPh>
    <rPh sb="2" eb="3">
      <t>ワリ</t>
    </rPh>
    <rPh sb="3" eb="4">
      <t>ガク</t>
    </rPh>
    <phoneticPr fontId="2"/>
  </si>
  <si>
    <t>均等割額</t>
    <rPh sb="0" eb="3">
      <t>キントウワリ</t>
    </rPh>
    <rPh sb="3" eb="4">
      <t>ガク</t>
    </rPh>
    <phoneticPr fontId="2"/>
  </si>
  <si>
    <t>均等割軽減額</t>
    <rPh sb="0" eb="3">
      <t>キントウワリ</t>
    </rPh>
    <rPh sb="3" eb="5">
      <t>ケイゲン</t>
    </rPh>
    <rPh sb="5" eb="6">
      <t>ガク</t>
    </rPh>
    <phoneticPr fontId="2"/>
  </si>
  <si>
    <t>軽減後平等割額</t>
    <rPh sb="0" eb="2">
      <t>ケイゲン</t>
    </rPh>
    <rPh sb="2" eb="3">
      <t>ゴ</t>
    </rPh>
    <rPh sb="3" eb="5">
      <t>ビョウドウ</t>
    </rPh>
    <rPh sb="5" eb="6">
      <t>ワリ</t>
    </rPh>
    <rPh sb="6" eb="7">
      <t>ガク</t>
    </rPh>
    <phoneticPr fontId="2"/>
  </si>
  <si>
    <t>賦課限度額</t>
    <rPh sb="0" eb="2">
      <t>フカ</t>
    </rPh>
    <rPh sb="2" eb="4">
      <t>ゲンド</t>
    </rPh>
    <rPh sb="4" eb="5">
      <t>ガク</t>
    </rPh>
    <phoneticPr fontId="2"/>
  </si>
  <si>
    <t>平等割額</t>
    <rPh sb="0" eb="2">
      <t>ビョウドウ</t>
    </rPh>
    <rPh sb="2" eb="3">
      <t>ワリ</t>
    </rPh>
    <rPh sb="3" eb="4">
      <t>ガク</t>
    </rPh>
    <phoneticPr fontId="2"/>
  </si>
  <si>
    <t>平等割軽減額</t>
    <rPh sb="0" eb="2">
      <t>ビョウドウ</t>
    </rPh>
    <rPh sb="2" eb="3">
      <t>ワ</t>
    </rPh>
    <rPh sb="3" eb="5">
      <t>ケイゲン</t>
    </rPh>
    <rPh sb="5" eb="6">
      <t>ガク</t>
    </rPh>
    <phoneticPr fontId="2"/>
  </si>
  <si>
    <t>軽減後平等割額</t>
    <rPh sb="0" eb="2">
      <t>ケイゲン</t>
    </rPh>
    <rPh sb="2" eb="3">
      <t>ゴ</t>
    </rPh>
    <rPh sb="3" eb="5">
      <t>ビョウドウ</t>
    </rPh>
    <rPh sb="5" eb="6">
      <t>ワ</t>
    </rPh>
    <rPh sb="6" eb="7">
      <t>ガク</t>
    </rPh>
    <phoneticPr fontId="2"/>
  </si>
  <si>
    <t>保険税年額</t>
    <rPh sb="0" eb="2">
      <t>ホケン</t>
    </rPh>
    <rPh sb="2" eb="3">
      <t>ゼイ</t>
    </rPh>
    <rPh sb="3" eb="5">
      <t>ネンガク</t>
    </rPh>
    <phoneticPr fontId="2"/>
  </si>
  <si>
    <t>限度額適用後税額</t>
    <rPh sb="0" eb="2">
      <t>ゲンド</t>
    </rPh>
    <rPh sb="2" eb="3">
      <t>ガク</t>
    </rPh>
    <rPh sb="3" eb="5">
      <t>テキヨウ</t>
    </rPh>
    <rPh sb="5" eb="6">
      <t>ゴ</t>
    </rPh>
    <rPh sb="6" eb="8">
      <t>ゼイガク</t>
    </rPh>
    <phoneticPr fontId="2"/>
  </si>
  <si>
    <t>未就児数</t>
    <rPh sb="0" eb="2">
      <t>ミシュウ</t>
    </rPh>
    <rPh sb="2" eb="3">
      <t>コ</t>
    </rPh>
    <rPh sb="3" eb="4">
      <t>スウ</t>
    </rPh>
    <phoneticPr fontId="2"/>
  </si>
  <si>
    <t>試算年額（目安）</t>
    <rPh sb="0" eb="2">
      <t>シサン</t>
    </rPh>
    <rPh sb="2" eb="4">
      <t>ネンガク</t>
    </rPh>
    <rPh sb="5" eb="7">
      <t>メヤス</t>
    </rPh>
    <phoneticPr fontId="2"/>
  </si>
  <si>
    <t>　※世帯員の退職の事情や他保険の加入状況によって計算方法が異なる場合があります。</t>
    <rPh sb="2" eb="5">
      <t>セタイイン</t>
    </rPh>
    <rPh sb="6" eb="8">
      <t>タイショク</t>
    </rPh>
    <rPh sb="9" eb="11">
      <t>ジジョウ</t>
    </rPh>
    <rPh sb="12" eb="13">
      <t>タ</t>
    </rPh>
    <rPh sb="13" eb="15">
      <t>ホケン</t>
    </rPh>
    <rPh sb="16" eb="18">
      <t>カニュウ</t>
    </rPh>
    <rPh sb="18" eb="20">
      <t>ジョウキョウ</t>
    </rPh>
    <rPh sb="24" eb="26">
      <t>ケイサン</t>
    </rPh>
    <rPh sb="26" eb="28">
      <t>ホウホウ</t>
    </rPh>
    <rPh sb="29" eb="30">
      <t>コト</t>
    </rPh>
    <rPh sb="32" eb="34">
      <t>バアイ</t>
    </rPh>
    <phoneticPr fontId="2"/>
  </si>
  <si>
    <t>年齢（4/1時点）</t>
    <rPh sb="0" eb="2">
      <t>ネンレイ</t>
    </rPh>
    <rPh sb="6" eb="8">
      <t>ジテン</t>
    </rPh>
    <phoneticPr fontId="2"/>
  </si>
  <si>
    <t>　※年度途中に40歳・65歳・75歳に到達する人がいる場合は計算方法が異なります。</t>
    <rPh sb="2" eb="3">
      <t>ネン</t>
    </rPh>
    <rPh sb="3" eb="4">
      <t>ド</t>
    </rPh>
    <rPh sb="4" eb="6">
      <t>トチュウ</t>
    </rPh>
    <rPh sb="9" eb="10">
      <t>サイ</t>
    </rPh>
    <rPh sb="13" eb="14">
      <t>サイ</t>
    </rPh>
    <rPh sb="17" eb="18">
      <t>サイ</t>
    </rPh>
    <rPh sb="19" eb="21">
      <t>トウタツ</t>
    </rPh>
    <rPh sb="23" eb="24">
      <t>ヒト</t>
    </rPh>
    <rPh sb="27" eb="29">
      <t>バアイ</t>
    </rPh>
    <rPh sb="30" eb="32">
      <t>ケイサン</t>
    </rPh>
    <rPh sb="32" eb="34">
      <t>ホウホウ</t>
    </rPh>
    <rPh sb="35" eb="36">
      <t>コト</t>
    </rPh>
    <phoneticPr fontId="2"/>
  </si>
  <si>
    <t>２割軽減</t>
    <rPh sb="1" eb="2">
      <t>ワリ</t>
    </rPh>
    <rPh sb="2" eb="4">
      <t>ケイゲン</t>
    </rPh>
    <phoneticPr fontId="2"/>
  </si>
  <si>
    <t>未就学児軽減率</t>
    <rPh sb="0" eb="4">
      <t>ミシュウガクジ</t>
    </rPh>
    <rPh sb="4" eb="6">
      <t>ケイゲン</t>
    </rPh>
    <rPh sb="6" eb="7">
      <t>リツ</t>
    </rPh>
    <phoneticPr fontId="2"/>
  </si>
  <si>
    <t>基準所得金額</t>
    <rPh sb="0" eb="2">
      <t>キジュン</t>
    </rPh>
    <rPh sb="2" eb="4">
      <t>ショトク</t>
    </rPh>
    <rPh sb="4" eb="6">
      <t>キンガク</t>
    </rPh>
    <phoneticPr fontId="2"/>
  </si>
  <si>
    <t>控除前所得</t>
    <rPh sb="0" eb="2">
      <t>コウジョ</t>
    </rPh>
    <rPh sb="2" eb="3">
      <t>マエ</t>
    </rPh>
    <rPh sb="3" eb="5">
      <t>ショトク</t>
    </rPh>
    <phoneticPr fontId="2"/>
  </si>
  <si>
    <t>基礎控除額</t>
    <rPh sb="0" eb="2">
      <t>キソ</t>
    </rPh>
    <rPh sb="2" eb="4">
      <t>コウジョ</t>
    </rPh>
    <rPh sb="4" eb="5">
      <t>ガク</t>
    </rPh>
    <phoneticPr fontId="2"/>
  </si>
  <si>
    <t>軽減判定所得</t>
    <rPh sb="0" eb="2">
      <t>ケイゲン</t>
    </rPh>
    <rPh sb="2" eb="4">
      <t>ハンテイ</t>
    </rPh>
    <rPh sb="4" eb="6">
      <t>ショトク</t>
    </rPh>
    <phoneticPr fontId="2"/>
  </si>
  <si>
    <t>1月１日現在年齢</t>
    <rPh sb="1" eb="2">
      <t>ガツ</t>
    </rPh>
    <rPh sb="3" eb="4">
      <t>ニチ</t>
    </rPh>
    <rPh sb="4" eb="6">
      <t>ゲンザイ</t>
    </rPh>
    <rPh sb="6" eb="8">
      <t>ネンレイ</t>
    </rPh>
    <phoneticPr fontId="2"/>
  </si>
  <si>
    <t>15万円控除対象</t>
    <rPh sb="2" eb="4">
      <t>マンエン</t>
    </rPh>
    <rPh sb="4" eb="6">
      <t>コウジョ</t>
    </rPh>
    <rPh sb="6" eb="8">
      <t>タイショウ</t>
    </rPh>
    <phoneticPr fontId="2"/>
  </si>
  <si>
    <t>❻</t>
    <phoneticPr fontId="2"/>
  </si>
  <si>
    <t>軽減判定控除額</t>
    <rPh sb="0" eb="2">
      <t>ケイゲン</t>
    </rPh>
    <rPh sb="2" eb="4">
      <t>ハンテイ</t>
    </rPh>
    <rPh sb="4" eb="6">
      <t>コウジョ</t>
    </rPh>
    <rPh sb="6" eb="7">
      <t>ガク</t>
    </rPh>
    <phoneticPr fontId="2"/>
  </si>
  <si>
    <t>▶令和７年度：川西町国民健康保険税試算表</t>
    <rPh sb="1" eb="3">
      <t>レイワ</t>
    </rPh>
    <rPh sb="4" eb="5">
      <t>ネン</t>
    </rPh>
    <rPh sb="5" eb="6">
      <t>ド</t>
    </rPh>
    <rPh sb="7" eb="10">
      <t>カワニシチョウ</t>
    </rPh>
    <rPh sb="10" eb="12">
      <t>コクミン</t>
    </rPh>
    <rPh sb="12" eb="14">
      <t>ケンコウ</t>
    </rPh>
    <rPh sb="14" eb="16">
      <t>ホケン</t>
    </rPh>
    <rPh sb="16" eb="17">
      <t>ゼイ</t>
    </rPh>
    <rPh sb="17" eb="20">
      <t>シサンヒョウ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</si>
</sst>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rgb="FFFF0000"/>
      <name val="游ゴシック"/>
      <family val="2"/>
      <charset val="128"/>
      <scheme val="minor"/>
    </font>
    <font>
      <sz val="11"/>
      <name val="游ゴシック"/>
      <family val="2"/>
      <charset val="128"/>
      <scheme val="minor"/>
    </font>
    <font>
      <sz val="11"/>
      <name val="游ゴシック"/>
      <family val="3"/>
      <charset val="128"/>
      <scheme val="minor"/>
    </font>
    <font>
      <b/>
      <sz val="11"/>
      <color theme="8"/>
      <name val="游ゴシック"/>
      <family val="3"/>
      <charset val="128"/>
      <scheme val="minor"/>
    </font>
    <font>
      <sz val="9"/>
      <name val="游ゴシック"/>
      <family val="3"/>
      <charset val="128"/>
      <scheme val="minor"/>
    </font>
    <font>
      <b/>
      <sz val="9"/>
      <color theme="1"/>
      <name val="游ゴシック"/>
      <family val="3"/>
      <charset val="128"/>
      <scheme val="minor"/>
    </font>
    <font>
      <b/>
      <sz val="11"/>
      <name val="游ゴシック"/>
      <family val="3"/>
      <charset val="128"/>
      <scheme val="minor"/>
    </font>
    <font>
      <b/>
      <sz val="16"/>
      <color theme="1"/>
      <name val="游ゴシック"/>
      <family val="3"/>
      <charset val="128"/>
      <scheme val="minor"/>
    </font>
    <font>
      <sz val="10"/>
      <color rgb="FFFF0000"/>
      <name val="游ゴシック"/>
      <family val="2"/>
      <charset val="128"/>
      <scheme val="minor"/>
    </font>
    <font>
      <sz val="10"/>
      <color rgb="FFFF0000"/>
      <name val="游ゴシック"/>
      <family val="3"/>
      <charset val="128"/>
      <scheme val="minor"/>
    </font>
    <font>
      <sz val="11"/>
      <color rgb="FF0070C0"/>
      <name val="游ゴシック"/>
      <family val="2"/>
      <charset val="128"/>
      <scheme val="minor"/>
    </font>
  </fonts>
  <fills count="12">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hair">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8">
    <xf numFmtId="0" fontId="0" fillId="0" borderId="0" xfId="0">
      <alignment vertical="center"/>
    </xf>
    <xf numFmtId="38" fontId="0" fillId="0" borderId="0" xfId="1" applyFont="1">
      <alignment vertical="center"/>
    </xf>
    <xf numFmtId="0" fontId="0" fillId="0" borderId="0" xfId="0" applyAlignment="1">
      <alignment horizontal="center" vertical="center"/>
    </xf>
    <xf numFmtId="0" fontId="3" fillId="0" borderId="0" xfId="0" applyFont="1">
      <alignment vertical="center"/>
    </xf>
    <xf numFmtId="0" fontId="0" fillId="0" borderId="13" xfId="0" applyBorder="1">
      <alignment vertical="center"/>
    </xf>
    <xf numFmtId="38" fontId="0" fillId="3" borderId="12" xfId="1" applyFont="1" applyFill="1" applyBorder="1">
      <alignment vertical="center"/>
    </xf>
    <xf numFmtId="38" fontId="0" fillId="3" borderId="14" xfId="1" applyFont="1" applyFill="1" applyBorder="1">
      <alignment vertical="center"/>
    </xf>
    <xf numFmtId="0" fontId="3" fillId="5" borderId="7" xfId="0" applyFont="1" applyFill="1" applyBorder="1" applyAlignment="1">
      <alignment horizontal="center" vertical="center"/>
    </xf>
    <xf numFmtId="0" fontId="3" fillId="5" borderId="18" xfId="0" applyFont="1" applyFill="1" applyBorder="1" applyAlignment="1">
      <alignment horizontal="center" vertical="center"/>
    </xf>
    <xf numFmtId="38" fontId="0" fillId="6" borderId="10" xfId="1" applyFont="1" applyFill="1" applyBorder="1">
      <alignment vertical="center"/>
    </xf>
    <xf numFmtId="38" fontId="0" fillId="3" borderId="10" xfId="1" applyFont="1" applyFill="1" applyBorder="1">
      <alignment vertical="center"/>
    </xf>
    <xf numFmtId="0" fontId="3" fillId="7" borderId="8"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18" xfId="0" applyFont="1" applyFill="1" applyBorder="1" applyAlignment="1">
      <alignment horizontal="center" vertical="center"/>
    </xf>
    <xf numFmtId="38" fontId="0" fillId="6" borderId="12" xfId="1" applyFont="1" applyFill="1" applyBorder="1">
      <alignment vertical="center"/>
    </xf>
    <xf numFmtId="0" fontId="0" fillId="6" borderId="10" xfId="0" applyFill="1" applyBorder="1">
      <alignment vertical="center"/>
    </xf>
    <xf numFmtId="0" fontId="0" fillId="3" borderId="9" xfId="0" applyFill="1" applyBorder="1">
      <alignment vertical="center"/>
    </xf>
    <xf numFmtId="0" fontId="0" fillId="3" borderId="0" xfId="0" applyFill="1">
      <alignment vertical="center"/>
    </xf>
    <xf numFmtId="0" fontId="0" fillId="6" borderId="0" xfId="0" applyFill="1">
      <alignment vertical="center"/>
    </xf>
    <xf numFmtId="0" fontId="0" fillId="6" borderId="12" xfId="0" applyFill="1" applyBorder="1">
      <alignment vertical="center"/>
    </xf>
    <xf numFmtId="38" fontId="0" fillId="6" borderId="4" xfId="0" applyNumberFormat="1" applyFill="1" applyBorder="1">
      <alignment vertical="center"/>
    </xf>
    <xf numFmtId="0" fontId="4" fillId="6" borderId="0" xfId="0" applyFont="1" applyFill="1">
      <alignment vertical="center"/>
    </xf>
    <xf numFmtId="38" fontId="4" fillId="6" borderId="10" xfId="1" applyFont="1" applyFill="1" applyBorder="1">
      <alignment vertical="center"/>
    </xf>
    <xf numFmtId="0" fontId="4" fillId="6" borderId="10" xfId="0" applyFont="1" applyFill="1" applyBorder="1">
      <alignment vertical="center"/>
    </xf>
    <xf numFmtId="38" fontId="4" fillId="6" borderId="3" xfId="1" applyFont="1" applyFill="1" applyBorder="1">
      <alignment vertical="center"/>
    </xf>
    <xf numFmtId="0" fontId="3" fillId="7" borderId="21" xfId="0" applyFont="1" applyFill="1" applyBorder="1" applyAlignment="1">
      <alignment horizontal="center" vertical="center"/>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38" fontId="0" fillId="6" borderId="26" xfId="1" applyFont="1" applyFill="1" applyBorder="1">
      <alignment vertical="center"/>
    </xf>
    <xf numFmtId="0" fontId="0" fillId="6" borderId="26" xfId="0" applyFill="1" applyBorder="1">
      <alignment vertical="center"/>
    </xf>
    <xf numFmtId="0" fontId="0" fillId="3" borderId="25" xfId="0" applyFill="1" applyBorder="1" applyAlignment="1">
      <alignment horizontal="center" vertical="center"/>
    </xf>
    <xf numFmtId="38" fontId="0" fillId="6" borderId="25" xfId="0" applyNumberFormat="1" applyFill="1" applyBorder="1">
      <alignment vertical="center"/>
    </xf>
    <xf numFmtId="0" fontId="0" fillId="3" borderId="20" xfId="0" applyFill="1" applyBorder="1" applyAlignment="1">
      <alignment horizontal="center" vertical="center"/>
    </xf>
    <xf numFmtId="38" fontId="0" fillId="6" borderId="23" xfId="1" applyFont="1" applyFill="1" applyBorder="1">
      <alignment vertical="center"/>
    </xf>
    <xf numFmtId="0" fontId="0" fillId="6" borderId="23" xfId="0" applyFill="1" applyBorder="1">
      <alignment vertical="center"/>
    </xf>
    <xf numFmtId="0" fontId="0" fillId="3" borderId="22" xfId="0" applyFill="1" applyBorder="1" applyAlignment="1">
      <alignment horizontal="center" vertical="center"/>
    </xf>
    <xf numFmtId="38" fontId="0" fillId="6" borderId="22" xfId="0" applyNumberFormat="1" applyFill="1" applyBorder="1">
      <alignment vertical="center"/>
    </xf>
    <xf numFmtId="38" fontId="0" fillId="3" borderId="23" xfId="1" applyFont="1" applyFill="1" applyBorder="1">
      <alignment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38" fontId="0" fillId="6" borderId="14" xfId="1" applyFont="1" applyFill="1" applyBorder="1">
      <alignment vertical="center"/>
    </xf>
    <xf numFmtId="0" fontId="0" fillId="6" borderId="14" xfId="0" applyFill="1" applyBorder="1">
      <alignment vertical="center"/>
    </xf>
    <xf numFmtId="0" fontId="0" fillId="3" borderId="5" xfId="0" applyFill="1" applyBorder="1" applyAlignment="1">
      <alignment horizontal="center" vertical="center"/>
    </xf>
    <xf numFmtId="38" fontId="0" fillId="6" borderId="5" xfId="0" applyNumberFormat="1" applyFill="1" applyBorder="1">
      <alignment vertical="center"/>
    </xf>
    <xf numFmtId="38" fontId="0" fillId="6" borderId="3" xfId="0" applyNumberFormat="1" applyFill="1" applyBorder="1">
      <alignment vertical="center"/>
    </xf>
    <xf numFmtId="0" fontId="3" fillId="7" borderId="0" xfId="0" applyFont="1" applyFill="1" applyBorder="1" applyAlignment="1">
      <alignment horizontal="center" vertical="center"/>
    </xf>
    <xf numFmtId="0" fontId="0" fillId="0" borderId="6" xfId="0" applyBorder="1">
      <alignment vertical="center"/>
    </xf>
    <xf numFmtId="0" fontId="0" fillId="0" borderId="6" xfId="0" applyBorder="1" applyAlignment="1">
      <alignment horizontal="center" vertical="center"/>
    </xf>
    <xf numFmtId="0" fontId="0" fillId="5" borderId="6" xfId="0" applyFill="1" applyBorder="1">
      <alignment vertical="center"/>
    </xf>
    <xf numFmtId="0" fontId="0" fillId="6" borderId="6" xfId="0" applyFill="1" applyBorder="1">
      <alignment vertical="center"/>
    </xf>
    <xf numFmtId="38" fontId="0" fillId="2" borderId="6" xfId="0" applyNumberFormat="1" applyFont="1" applyFill="1" applyBorder="1">
      <alignment vertical="center"/>
    </xf>
    <xf numFmtId="38" fontId="4" fillId="6" borderId="15" xfId="1" applyFont="1" applyFill="1" applyBorder="1">
      <alignment vertical="center"/>
    </xf>
    <xf numFmtId="38" fontId="0" fillId="6" borderId="16" xfId="1" applyFont="1" applyFill="1" applyBorder="1">
      <alignment vertical="center"/>
    </xf>
    <xf numFmtId="38" fontId="0" fillId="6" borderId="17" xfId="1" applyFont="1" applyFill="1" applyBorder="1">
      <alignment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38" fontId="0" fillId="3" borderId="15" xfId="1" applyFont="1" applyFill="1" applyBorder="1">
      <alignment vertical="center"/>
    </xf>
    <xf numFmtId="38" fontId="0" fillId="3" borderId="16" xfId="1" applyFont="1" applyFill="1" applyBorder="1">
      <alignment vertical="center"/>
    </xf>
    <xf numFmtId="38" fontId="0" fillId="3" borderId="17" xfId="1" applyFont="1" applyFill="1" applyBorder="1">
      <alignment vertical="center"/>
    </xf>
    <xf numFmtId="0" fontId="0" fillId="7" borderId="6" xfId="0" applyFill="1" applyBorder="1">
      <alignment vertical="center"/>
    </xf>
    <xf numFmtId="0" fontId="3" fillId="7" borderId="19" xfId="0" applyFont="1" applyFill="1" applyBorder="1" applyAlignment="1">
      <alignment horizontal="center" vertical="center"/>
    </xf>
    <xf numFmtId="0" fontId="3" fillId="7" borderId="0" xfId="0" applyFont="1" applyFill="1" applyBorder="1" applyAlignment="1">
      <alignment horizontal="center" vertical="center" wrapText="1"/>
    </xf>
    <xf numFmtId="0" fontId="3" fillId="7" borderId="24" xfId="0" applyFont="1" applyFill="1" applyBorder="1" applyAlignment="1">
      <alignment horizontal="center" vertical="center"/>
    </xf>
    <xf numFmtId="38" fontId="3" fillId="7" borderId="24" xfId="1" applyFont="1" applyFill="1" applyBorder="1" applyAlignment="1">
      <alignment horizontal="center" vertical="center"/>
    </xf>
    <xf numFmtId="0" fontId="0" fillId="3" borderId="29" xfId="0" applyFill="1" applyBorder="1" applyAlignment="1">
      <alignment horizontal="center" vertical="center"/>
    </xf>
    <xf numFmtId="38" fontId="0" fillId="3" borderId="26" xfId="1" applyFont="1" applyFill="1" applyBorder="1">
      <alignment vertical="center"/>
    </xf>
    <xf numFmtId="38" fontId="0" fillId="3" borderId="24" xfId="1" applyFont="1" applyFill="1" applyBorder="1">
      <alignment vertical="center"/>
    </xf>
    <xf numFmtId="38" fontId="0" fillId="3" borderId="21" xfId="1" applyFont="1" applyFill="1" applyBorder="1">
      <alignment vertical="center"/>
    </xf>
    <xf numFmtId="0" fontId="0" fillId="3" borderId="7" xfId="0" applyFill="1" applyBorder="1" applyAlignment="1">
      <alignment horizontal="center" vertical="center"/>
    </xf>
    <xf numFmtId="0" fontId="0" fillId="3" borderId="7" xfId="0" applyFill="1" applyBorder="1">
      <alignment vertical="center"/>
    </xf>
    <xf numFmtId="38" fontId="0" fillId="3" borderId="2" xfId="0" applyNumberFormat="1" applyFill="1" applyBorder="1">
      <alignment vertical="center"/>
    </xf>
    <xf numFmtId="38" fontId="4" fillId="6" borderId="5" xfId="1" applyFont="1" applyFill="1" applyBorder="1">
      <alignment vertical="center"/>
    </xf>
    <xf numFmtId="38" fontId="4" fillId="6" borderId="14" xfId="1" applyFont="1" applyFill="1" applyBorder="1">
      <alignment vertical="center"/>
    </xf>
    <xf numFmtId="0" fontId="0" fillId="7" borderId="27" xfId="0" applyFill="1" applyBorder="1" applyAlignment="1">
      <alignment horizontal="center" vertical="center"/>
    </xf>
    <xf numFmtId="0" fontId="0" fillId="7" borderId="28" xfId="0" applyFill="1" applyBorder="1">
      <alignment vertical="center"/>
    </xf>
    <xf numFmtId="0" fontId="0" fillId="3" borderId="9" xfId="0" applyFill="1" applyBorder="1" applyAlignment="1">
      <alignment horizontal="left" vertical="center"/>
    </xf>
    <xf numFmtId="0" fontId="0" fillId="8" borderId="9" xfId="0" applyFill="1" applyBorder="1">
      <alignment vertical="center"/>
    </xf>
    <xf numFmtId="0" fontId="0" fillId="8" borderId="13" xfId="0" applyFill="1" applyBorder="1">
      <alignment vertical="center"/>
    </xf>
    <xf numFmtId="0" fontId="0" fillId="8" borderId="7" xfId="0" applyFill="1" applyBorder="1">
      <alignment vertical="center"/>
    </xf>
    <xf numFmtId="38" fontId="0" fillId="8" borderId="7" xfId="0" applyNumberFormat="1" applyFill="1" applyBorder="1">
      <alignment vertical="center"/>
    </xf>
    <xf numFmtId="0" fontId="3" fillId="7" borderId="8" xfId="0" applyFont="1" applyFill="1" applyBorder="1">
      <alignment vertical="center"/>
    </xf>
    <xf numFmtId="0" fontId="3" fillId="5" borderId="21" xfId="0" applyFont="1" applyFill="1" applyBorder="1">
      <alignment vertical="center"/>
    </xf>
    <xf numFmtId="0" fontId="5" fillId="5" borderId="20" xfId="0" applyFont="1" applyFill="1" applyBorder="1">
      <alignment vertical="center"/>
    </xf>
    <xf numFmtId="0" fontId="5" fillId="5" borderId="22" xfId="0" applyFont="1" applyFill="1" applyBorder="1" applyAlignment="1">
      <alignment horizontal="center" vertical="center"/>
    </xf>
    <xf numFmtId="38" fontId="6" fillId="5" borderId="23" xfId="1" applyFont="1" applyFill="1" applyBorder="1">
      <alignment vertical="center"/>
    </xf>
    <xf numFmtId="0" fontId="6" fillId="5" borderId="23" xfId="0" applyFont="1" applyFill="1" applyBorder="1" applyAlignment="1">
      <alignment horizontal="center" vertical="center"/>
    </xf>
    <xf numFmtId="38" fontId="6" fillId="5" borderId="22" xfId="1" applyFont="1" applyFill="1" applyBorder="1">
      <alignment vertical="center"/>
    </xf>
    <xf numFmtId="0" fontId="6" fillId="5" borderId="20" xfId="0" applyFont="1" applyFill="1" applyBorder="1" applyAlignment="1">
      <alignment horizontal="center" vertical="center"/>
    </xf>
    <xf numFmtId="0" fontId="6" fillId="5" borderId="22" xfId="0" applyFont="1" applyFill="1" applyBorder="1" applyAlignment="1">
      <alignment horizontal="center" vertical="center"/>
    </xf>
    <xf numFmtId="38" fontId="6" fillId="5" borderId="22" xfId="1" applyFont="1" applyFill="1" applyBorder="1" applyAlignment="1">
      <alignment vertical="center"/>
    </xf>
    <xf numFmtId="0" fontId="6" fillId="5" borderId="11" xfId="0" applyFont="1" applyFill="1" applyBorder="1">
      <alignment vertical="center"/>
    </xf>
    <xf numFmtId="0" fontId="6" fillId="5" borderId="4" xfId="0" applyFont="1" applyFill="1" applyBorder="1" applyAlignment="1">
      <alignment horizontal="center" vertical="center"/>
    </xf>
    <xf numFmtId="38" fontId="6" fillId="5" borderId="12" xfId="1" applyFont="1" applyFill="1" applyBorder="1">
      <alignment vertical="center"/>
    </xf>
    <xf numFmtId="0" fontId="6" fillId="5" borderId="12" xfId="0" applyFont="1" applyFill="1" applyBorder="1" applyAlignment="1">
      <alignment horizontal="center" vertical="center"/>
    </xf>
    <xf numFmtId="38" fontId="6" fillId="5" borderId="4" xfId="1" applyFont="1" applyFill="1" applyBorder="1">
      <alignment vertical="center"/>
    </xf>
    <xf numFmtId="0" fontId="6" fillId="5" borderId="11" xfId="0" applyFont="1" applyFill="1" applyBorder="1" applyAlignment="1">
      <alignment horizontal="center" vertical="center"/>
    </xf>
    <xf numFmtId="38" fontId="6" fillId="5" borderId="4" xfId="1" applyFont="1" applyFill="1" applyBorder="1" applyAlignment="1">
      <alignment vertical="center"/>
    </xf>
    <xf numFmtId="0" fontId="6" fillId="5" borderId="13" xfId="0" applyFont="1" applyFill="1" applyBorder="1">
      <alignment vertical="center"/>
    </xf>
    <xf numFmtId="0" fontId="6" fillId="5" borderId="5" xfId="0" applyFont="1" applyFill="1" applyBorder="1" applyAlignment="1">
      <alignment horizontal="center" vertical="center"/>
    </xf>
    <xf numFmtId="38" fontId="6" fillId="5" borderId="14" xfId="1" applyFont="1" applyFill="1" applyBorder="1">
      <alignment vertical="center"/>
    </xf>
    <xf numFmtId="0" fontId="6" fillId="5" borderId="14" xfId="0" applyFont="1" applyFill="1" applyBorder="1" applyAlignment="1">
      <alignment horizontal="center" vertical="center"/>
    </xf>
    <xf numFmtId="38" fontId="6" fillId="5" borderId="5" xfId="1" applyFont="1" applyFill="1" applyBorder="1">
      <alignment vertical="center"/>
    </xf>
    <xf numFmtId="0" fontId="6" fillId="5" borderId="13" xfId="0" applyFont="1" applyFill="1" applyBorder="1" applyAlignment="1">
      <alignment horizontal="center" vertical="center"/>
    </xf>
    <xf numFmtId="38" fontId="6" fillId="5" borderId="5" xfId="1" applyFont="1" applyFill="1" applyBorder="1" applyAlignment="1">
      <alignment vertical="center"/>
    </xf>
    <xf numFmtId="0" fontId="6" fillId="5" borderId="9" xfId="0" applyFont="1" applyFill="1" applyBorder="1">
      <alignment vertical="center"/>
    </xf>
    <xf numFmtId="0" fontId="6" fillId="5" borderId="3" xfId="0" applyFont="1" applyFill="1" applyBorder="1" applyAlignment="1">
      <alignment horizontal="center" vertical="center"/>
    </xf>
    <xf numFmtId="38" fontId="6" fillId="5" borderId="10" xfId="1" applyFont="1" applyFill="1" applyBorder="1">
      <alignment vertical="center"/>
    </xf>
    <xf numFmtId="0" fontId="6" fillId="5" borderId="10" xfId="0" applyFont="1" applyFill="1" applyBorder="1" applyAlignment="1">
      <alignment horizontal="center" vertical="center"/>
    </xf>
    <xf numFmtId="38" fontId="6" fillId="5" borderId="3" xfId="1" applyFont="1" applyFill="1" applyBorder="1">
      <alignment vertical="center"/>
    </xf>
    <xf numFmtId="0" fontId="6" fillId="5" borderId="9" xfId="0" applyFont="1" applyFill="1" applyBorder="1" applyAlignment="1">
      <alignment horizontal="center" vertical="center"/>
    </xf>
    <xf numFmtId="38" fontId="6" fillId="5" borderId="3" xfId="1" applyFont="1" applyFill="1" applyBorder="1" applyAlignment="1">
      <alignment horizontal="right" vertical="center"/>
    </xf>
    <xf numFmtId="38" fontId="6" fillId="5" borderId="4" xfId="1" applyFont="1" applyFill="1" applyBorder="1" applyAlignment="1">
      <alignment horizontal="right" vertical="center"/>
    </xf>
    <xf numFmtId="38" fontId="6" fillId="5" borderId="5" xfId="1" applyFont="1" applyFill="1" applyBorder="1" applyAlignment="1">
      <alignment horizontal="right" vertical="center"/>
    </xf>
    <xf numFmtId="38" fontId="6" fillId="5" borderId="9" xfId="1" applyFont="1" applyFill="1" applyBorder="1">
      <alignment vertical="center"/>
    </xf>
    <xf numFmtId="38" fontId="6" fillId="5" borderId="3" xfId="1" applyFont="1" applyFill="1" applyBorder="1" applyAlignment="1">
      <alignment horizontal="center" vertical="center"/>
    </xf>
    <xf numFmtId="38" fontId="6" fillId="5" borderId="11" xfId="1" applyFont="1" applyFill="1" applyBorder="1">
      <alignment vertical="center"/>
    </xf>
    <xf numFmtId="38" fontId="6" fillId="5" borderId="4" xfId="1" applyFont="1" applyFill="1" applyBorder="1" applyAlignment="1">
      <alignment horizontal="center" vertical="center"/>
    </xf>
    <xf numFmtId="38" fontId="6" fillId="5" borderId="13" xfId="1" applyFont="1" applyFill="1" applyBorder="1">
      <alignment vertical="center"/>
    </xf>
    <xf numFmtId="38" fontId="6" fillId="5" borderId="5" xfId="1" applyFont="1" applyFill="1" applyBorder="1" applyAlignment="1">
      <alignment horizontal="center" vertical="center"/>
    </xf>
    <xf numFmtId="0" fontId="5" fillId="5" borderId="9" xfId="0" applyFont="1" applyFill="1" applyBorder="1">
      <alignment vertical="center"/>
    </xf>
    <xf numFmtId="0" fontId="5" fillId="5" borderId="3" xfId="0" applyFont="1" applyFill="1" applyBorder="1" applyAlignment="1">
      <alignment horizontal="center" vertical="center"/>
    </xf>
    <xf numFmtId="3" fontId="6" fillId="5" borderId="10" xfId="0" applyNumberFormat="1" applyFont="1" applyFill="1" applyBorder="1">
      <alignment vertical="center"/>
    </xf>
    <xf numFmtId="0" fontId="8" fillId="5" borderId="15" xfId="0" applyFont="1" applyFill="1" applyBorder="1">
      <alignment vertical="center"/>
    </xf>
    <xf numFmtId="176" fontId="6" fillId="5" borderId="10" xfId="0" applyNumberFormat="1" applyFont="1" applyFill="1" applyBorder="1" applyAlignment="1">
      <alignment horizontal="right" vertical="center"/>
    </xf>
    <xf numFmtId="3" fontId="6" fillId="5" borderId="11" xfId="0" applyNumberFormat="1" applyFont="1" applyFill="1" applyBorder="1">
      <alignment vertical="center"/>
    </xf>
    <xf numFmtId="3" fontId="6" fillId="5" borderId="12" xfId="0" applyNumberFormat="1" applyFont="1" applyFill="1" applyBorder="1">
      <alignment vertical="center"/>
    </xf>
    <xf numFmtId="0" fontId="8" fillId="5" borderId="16" xfId="0" applyFont="1" applyFill="1" applyBorder="1">
      <alignment vertical="center"/>
    </xf>
    <xf numFmtId="176" fontId="6" fillId="5" borderId="12" xfId="1" applyNumberFormat="1" applyFont="1" applyFill="1" applyBorder="1" applyAlignment="1">
      <alignment horizontal="right" vertical="center"/>
    </xf>
    <xf numFmtId="3" fontId="6" fillId="5" borderId="13" xfId="0" applyNumberFormat="1" applyFont="1" applyFill="1" applyBorder="1">
      <alignment vertical="center"/>
    </xf>
    <xf numFmtId="0" fontId="6" fillId="5" borderId="14" xfId="0" applyFont="1" applyFill="1" applyBorder="1">
      <alignment vertical="center"/>
    </xf>
    <xf numFmtId="0" fontId="8" fillId="5" borderId="17" xfId="0" applyFont="1" applyFill="1" applyBorder="1">
      <alignment vertical="center"/>
    </xf>
    <xf numFmtId="176" fontId="6" fillId="5" borderId="14" xfId="1" applyNumberFormat="1" applyFont="1" applyFill="1" applyBorder="1" applyAlignment="1">
      <alignment horizontal="right" vertical="center"/>
    </xf>
    <xf numFmtId="0" fontId="7" fillId="5" borderId="0" xfId="0" applyFont="1" applyFill="1">
      <alignment vertical="center"/>
    </xf>
    <xf numFmtId="0" fontId="5" fillId="5" borderId="0" xfId="0" applyFont="1" applyFill="1">
      <alignment vertical="center"/>
    </xf>
    <xf numFmtId="0" fontId="3" fillId="5" borderId="8" xfId="0" applyFont="1" applyFill="1" applyBorder="1">
      <alignment vertical="center"/>
    </xf>
    <xf numFmtId="0" fontId="3" fillId="5" borderId="9" xfId="0" applyFont="1" applyFill="1" applyBorder="1" applyAlignment="1">
      <alignment horizontal="center" vertical="center"/>
    </xf>
    <xf numFmtId="0" fontId="3" fillId="5" borderId="10" xfId="0" applyFont="1" applyFill="1" applyBorder="1">
      <alignment vertical="center"/>
    </xf>
    <xf numFmtId="0" fontId="3" fillId="5" borderId="13" xfId="0" applyFont="1" applyFill="1" applyBorder="1" applyAlignment="1">
      <alignment horizontal="center" vertical="center"/>
    </xf>
    <xf numFmtId="0" fontId="3" fillId="5" borderId="14" xfId="0" applyFont="1" applyFill="1" applyBorder="1">
      <alignment vertical="center"/>
    </xf>
    <xf numFmtId="0" fontId="3" fillId="0" borderId="0" xfId="0" applyFont="1" applyAlignment="1">
      <alignment horizontal="left" vertical="center"/>
    </xf>
    <xf numFmtId="0" fontId="0" fillId="5" borderId="6" xfId="0" applyFill="1" applyBorder="1" applyAlignment="1">
      <alignment horizontal="center" vertical="center"/>
    </xf>
    <xf numFmtId="0" fontId="3" fillId="5" borderId="6" xfId="0" applyFont="1" applyFill="1" applyBorder="1" applyAlignment="1">
      <alignment horizontal="left" vertical="center" indent="1"/>
    </xf>
    <xf numFmtId="0" fontId="0" fillId="5" borderId="15" xfId="0" applyFill="1" applyBorder="1">
      <alignment vertical="center"/>
    </xf>
    <xf numFmtId="0" fontId="3" fillId="5" borderId="15" xfId="0" applyFont="1" applyFill="1" applyBorder="1" applyAlignment="1">
      <alignment horizontal="left" vertical="center" indent="1"/>
    </xf>
    <xf numFmtId="0" fontId="0" fillId="5" borderId="17" xfId="0" applyFill="1" applyBorder="1">
      <alignment vertical="center"/>
    </xf>
    <xf numFmtId="0" fontId="3" fillId="5" borderId="17" xfId="0" applyFont="1" applyFill="1" applyBorder="1" applyAlignment="1">
      <alignment horizontal="left" vertical="center" indent="1"/>
    </xf>
    <xf numFmtId="0" fontId="0" fillId="5" borderId="15" xfId="0" applyFill="1" applyBorder="1" applyAlignment="1">
      <alignment horizontal="center" vertical="center"/>
    </xf>
    <xf numFmtId="0" fontId="0" fillId="5" borderId="16" xfId="0" applyFill="1" applyBorder="1">
      <alignment vertical="center"/>
    </xf>
    <xf numFmtId="0" fontId="9" fillId="5" borderId="16" xfId="0" applyFont="1" applyFill="1" applyBorder="1" applyAlignment="1">
      <alignment horizontal="left" vertical="center" indent="1"/>
    </xf>
    <xf numFmtId="0" fontId="9" fillId="5" borderId="17" xfId="0" applyFont="1" applyFill="1" applyBorder="1" applyAlignment="1">
      <alignment horizontal="left" vertical="center" indent="1"/>
    </xf>
    <xf numFmtId="0" fontId="0" fillId="6" borderId="15" xfId="0" applyFill="1" applyBorder="1">
      <alignment vertical="center"/>
    </xf>
    <xf numFmtId="0" fontId="0" fillId="6" borderId="17" xfId="0" applyFill="1" applyBorder="1">
      <alignment vertical="center"/>
    </xf>
    <xf numFmtId="38" fontId="0" fillId="6" borderId="15" xfId="0" applyNumberFormat="1" applyFill="1" applyBorder="1">
      <alignment vertical="center"/>
    </xf>
    <xf numFmtId="38" fontId="0" fillId="6" borderId="17" xfId="0" applyNumberFormat="1" applyFill="1" applyBorder="1">
      <alignment vertical="center"/>
    </xf>
    <xf numFmtId="38" fontId="0" fillId="6" borderId="6" xfId="0" applyNumberFormat="1" applyFill="1" applyBorder="1">
      <alignment vertical="center"/>
    </xf>
    <xf numFmtId="0" fontId="0" fillId="6" borderId="16" xfId="0" applyFill="1" applyBorder="1">
      <alignment vertical="center"/>
    </xf>
    <xf numFmtId="0" fontId="10" fillId="7" borderId="8" xfId="0" applyFont="1" applyFill="1" applyBorder="1" applyAlignment="1">
      <alignment horizontal="center" vertical="center"/>
    </xf>
    <xf numFmtId="38" fontId="0" fillId="5" borderId="7" xfId="1" applyFont="1" applyFill="1" applyBorder="1" applyAlignment="1">
      <alignment horizontal="center" vertical="center"/>
    </xf>
    <xf numFmtId="38" fontId="0" fillId="5" borderId="2" xfId="1" applyFont="1" applyFill="1" applyBorder="1" applyAlignment="1">
      <alignment horizontal="center" vertical="center"/>
    </xf>
    <xf numFmtId="0" fontId="0" fillId="9" borderId="0" xfId="0" applyFill="1" applyAlignment="1">
      <alignment horizontal="center" vertical="center"/>
    </xf>
    <xf numFmtId="0" fontId="0" fillId="9" borderId="0" xfId="0" applyFill="1">
      <alignment vertical="center"/>
    </xf>
    <xf numFmtId="0" fontId="3" fillId="9" borderId="0" xfId="0" applyFont="1" applyFill="1" applyAlignment="1">
      <alignment horizontal="left" vertical="center"/>
    </xf>
    <xf numFmtId="0" fontId="3" fillId="5" borderId="11" xfId="0" applyFont="1" applyFill="1" applyBorder="1" applyAlignment="1">
      <alignment horizontal="center" vertical="center"/>
    </xf>
    <xf numFmtId="0" fontId="3" fillId="5" borderId="12" xfId="0" applyFont="1" applyFill="1" applyBorder="1">
      <alignment vertical="center"/>
    </xf>
    <xf numFmtId="0" fontId="0" fillId="5" borderId="6" xfId="0" applyFill="1" applyBorder="1" applyAlignment="1">
      <alignment horizontal="center" vertical="center"/>
    </xf>
    <xf numFmtId="0" fontId="3" fillId="7" borderId="6" xfId="0" applyFont="1" applyFill="1" applyBorder="1" applyAlignment="1">
      <alignment horizontal="center" vertical="center"/>
    </xf>
    <xf numFmtId="0" fontId="10" fillId="7" borderId="6" xfId="0" applyFont="1" applyFill="1" applyBorder="1" applyAlignment="1">
      <alignment horizontal="center" vertical="center"/>
    </xf>
    <xf numFmtId="0" fontId="0" fillId="5" borderId="7" xfId="0" applyFill="1" applyBorder="1" applyAlignment="1">
      <alignment horizontal="center" vertical="center"/>
    </xf>
    <xf numFmtId="0" fontId="0" fillId="5" borderId="2" xfId="0" applyFill="1" applyBorder="1" applyAlignment="1">
      <alignment horizontal="center" vertical="center"/>
    </xf>
    <xf numFmtId="0" fontId="0" fillId="5" borderId="8" xfId="0" applyFill="1" applyBorder="1" applyAlignment="1">
      <alignment horizontal="center" vertical="center"/>
    </xf>
    <xf numFmtId="0" fontId="0" fillId="3" borderId="6" xfId="0" applyFill="1" applyBorder="1">
      <alignment vertical="center"/>
    </xf>
    <xf numFmtId="0" fontId="3" fillId="3" borderId="6" xfId="0" applyFont="1" applyFill="1" applyBorder="1">
      <alignment vertical="center"/>
    </xf>
    <xf numFmtId="38" fontId="0" fillId="3" borderId="8" xfId="1" applyFont="1" applyFill="1" applyBorder="1">
      <alignment vertical="center"/>
    </xf>
    <xf numFmtId="38" fontId="0" fillId="3" borderId="6" xfId="0" applyNumberFormat="1" applyFill="1" applyBorder="1">
      <alignment vertical="center"/>
    </xf>
    <xf numFmtId="0" fontId="0" fillId="3" borderId="6" xfId="0" applyFill="1" applyBorder="1" applyAlignment="1">
      <alignment horizontal="center" vertical="center"/>
    </xf>
    <xf numFmtId="38" fontId="0" fillId="3" borderId="6" xfId="1" applyFont="1" applyFill="1" applyBorder="1">
      <alignment vertical="center"/>
    </xf>
    <xf numFmtId="0" fontId="10" fillId="7" borderId="7"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0" fillId="5" borderId="7" xfId="0" applyFill="1" applyBorder="1" applyAlignment="1">
      <alignment horizontal="center" vertical="center"/>
    </xf>
    <xf numFmtId="0" fontId="3" fillId="7" borderId="18" xfId="0" applyFont="1" applyFill="1" applyBorder="1" applyAlignment="1">
      <alignment horizontal="center" vertical="center"/>
    </xf>
    <xf numFmtId="0" fontId="3" fillId="7" borderId="21" xfId="0" applyFont="1" applyFill="1" applyBorder="1" applyAlignment="1">
      <alignment horizontal="center" vertical="center"/>
    </xf>
    <xf numFmtId="0" fontId="0" fillId="3" borderId="11" xfId="0" applyFill="1" applyBorder="1" applyAlignment="1">
      <alignment horizontal="left" vertical="center"/>
    </xf>
    <xf numFmtId="0" fontId="3" fillId="5" borderId="20" xfId="0" applyFont="1" applyFill="1" applyBorder="1" applyAlignment="1">
      <alignment horizontal="center" vertical="center"/>
    </xf>
    <xf numFmtId="0" fontId="3" fillId="5" borderId="23" xfId="0" applyFont="1" applyFill="1" applyBorder="1">
      <alignment vertical="center"/>
    </xf>
    <xf numFmtId="14" fontId="0" fillId="0" borderId="0" xfId="0" applyNumberFormat="1">
      <alignment vertical="center"/>
    </xf>
    <xf numFmtId="0" fontId="0" fillId="0" borderId="0" xfId="0" applyFill="1" applyAlignment="1">
      <alignment horizontal="center" vertical="center"/>
    </xf>
    <xf numFmtId="0" fontId="3" fillId="5" borderId="10" xfId="0" applyFont="1" applyFill="1" applyBorder="1" applyAlignment="1">
      <alignment vertical="center" shrinkToFit="1"/>
    </xf>
    <xf numFmtId="177" fontId="0" fillId="6" borderId="3" xfId="0" applyNumberFormat="1" applyFill="1" applyBorder="1" applyAlignment="1">
      <alignment horizontal="center" vertical="center"/>
    </xf>
    <xf numFmtId="177" fontId="0" fillId="6" borderId="10" xfId="0" applyNumberFormat="1" applyFill="1" applyBorder="1" applyAlignment="1">
      <alignment horizontal="center" vertical="center"/>
    </xf>
    <xf numFmtId="177" fontId="0" fillId="6" borderId="4" xfId="0" applyNumberFormat="1" applyFill="1" applyBorder="1" applyAlignment="1">
      <alignment horizontal="center" vertical="center"/>
    </xf>
    <xf numFmtId="177" fontId="0" fillId="6" borderId="12" xfId="0" applyNumberFormat="1" applyFill="1" applyBorder="1" applyAlignment="1">
      <alignment horizontal="center" vertical="center"/>
    </xf>
    <xf numFmtId="0" fontId="0" fillId="3" borderId="14" xfId="0" applyFill="1" applyBorder="1" applyAlignment="1">
      <alignment horizontal="center" vertical="center"/>
    </xf>
    <xf numFmtId="177" fontId="0" fillId="3" borderId="9" xfId="0" applyNumberFormat="1" applyFill="1" applyBorder="1" applyAlignment="1">
      <alignment horizontal="center" vertical="center"/>
    </xf>
    <xf numFmtId="177" fontId="0" fillId="3" borderId="11" xfId="0" applyNumberFormat="1" applyFill="1" applyBorder="1" applyAlignment="1">
      <alignment horizontal="center" vertical="center"/>
    </xf>
    <xf numFmtId="0" fontId="0" fillId="3" borderId="8" xfId="0" applyFill="1" applyBorder="1" applyAlignment="1">
      <alignment horizontal="center" vertical="center"/>
    </xf>
    <xf numFmtId="0" fontId="0" fillId="5" borderId="7" xfId="0" applyFill="1" applyBorder="1">
      <alignment vertical="center"/>
    </xf>
    <xf numFmtId="0" fontId="3" fillId="5" borderId="30" xfId="0" applyFont="1" applyFill="1" applyBorder="1" applyAlignment="1">
      <alignment horizontal="center" vertical="center"/>
    </xf>
    <xf numFmtId="0" fontId="0" fillId="3" borderId="12" xfId="0" applyFill="1" applyBorder="1" applyAlignment="1">
      <alignment horizontal="center" vertical="center"/>
    </xf>
    <xf numFmtId="0" fontId="3" fillId="5" borderId="8" xfId="0" applyFont="1" applyFill="1" applyBorder="1" applyAlignment="1">
      <alignment horizontal="center" vertical="center"/>
    </xf>
    <xf numFmtId="0" fontId="3" fillId="5" borderId="2" xfId="0" applyFont="1" applyFill="1" applyBorder="1" applyAlignment="1">
      <alignment horizontal="center" vertical="center"/>
    </xf>
    <xf numFmtId="38" fontId="0" fillId="5" borderId="8" xfId="0" applyNumberFormat="1" applyFill="1" applyBorder="1" applyAlignment="1">
      <alignment horizontal="center" vertical="center"/>
    </xf>
    <xf numFmtId="0" fontId="3" fillId="9" borderId="9" xfId="0" applyFont="1" applyFill="1" applyBorder="1" applyAlignment="1">
      <alignment horizontal="center" vertical="center"/>
    </xf>
    <xf numFmtId="0" fontId="3" fillId="9" borderId="10" xfId="0" applyFont="1" applyFill="1" applyBorder="1">
      <alignment vertical="center"/>
    </xf>
    <xf numFmtId="0" fontId="0" fillId="9" borderId="9" xfId="0" applyFill="1" applyBorder="1">
      <alignment vertical="center"/>
    </xf>
    <xf numFmtId="38" fontId="7" fillId="9" borderId="10" xfId="1" applyFont="1" applyFill="1" applyBorder="1" applyAlignment="1">
      <alignment horizontal="right" vertical="center"/>
    </xf>
    <xf numFmtId="38" fontId="0" fillId="3" borderId="10" xfId="1" applyFont="1" applyFill="1" applyBorder="1" applyAlignment="1">
      <alignment horizontal="right" vertical="center"/>
    </xf>
    <xf numFmtId="0" fontId="0" fillId="9" borderId="10" xfId="0" applyFill="1" applyBorder="1" applyAlignment="1">
      <alignment horizontal="center" vertical="center"/>
    </xf>
    <xf numFmtId="0" fontId="3" fillId="9" borderId="11" xfId="0" applyFont="1" applyFill="1" applyBorder="1" applyAlignment="1">
      <alignment horizontal="center" vertical="center"/>
    </xf>
    <xf numFmtId="0" fontId="3" fillId="9" borderId="12" xfId="0" applyFont="1" applyFill="1" applyBorder="1">
      <alignment vertical="center"/>
    </xf>
    <xf numFmtId="0" fontId="0" fillId="9" borderId="11" xfId="0" applyFill="1" applyBorder="1">
      <alignment vertical="center"/>
    </xf>
    <xf numFmtId="38" fontId="7" fillId="9" borderId="12" xfId="1" applyFont="1" applyFill="1" applyBorder="1" applyAlignment="1">
      <alignment horizontal="right" vertical="center"/>
    </xf>
    <xf numFmtId="38" fontId="0" fillId="3" borderId="12" xfId="1" applyFont="1" applyFill="1" applyBorder="1" applyAlignment="1">
      <alignment horizontal="right" vertical="center"/>
    </xf>
    <xf numFmtId="0" fontId="0" fillId="9" borderId="12" xfId="0" applyFill="1" applyBorder="1" applyAlignment="1">
      <alignment horizontal="center" vertical="center"/>
    </xf>
    <xf numFmtId="0" fontId="3" fillId="9" borderId="13" xfId="0" applyFont="1" applyFill="1" applyBorder="1" applyAlignment="1">
      <alignment horizontal="center" vertical="center"/>
    </xf>
    <xf numFmtId="0" fontId="3" fillId="9" borderId="14" xfId="0" applyFont="1" applyFill="1" applyBorder="1">
      <alignment vertical="center"/>
    </xf>
    <xf numFmtId="0" fontId="0" fillId="9" borderId="13" xfId="0" applyFill="1" applyBorder="1">
      <alignment vertical="center"/>
    </xf>
    <xf numFmtId="38" fontId="7" fillId="9" borderId="14" xfId="1" applyFont="1" applyFill="1" applyBorder="1" applyAlignment="1">
      <alignment horizontal="right" vertical="center"/>
    </xf>
    <xf numFmtId="38" fontId="0" fillId="3" borderId="14" xfId="1" applyFont="1" applyFill="1" applyBorder="1" applyAlignment="1">
      <alignment horizontal="right" vertical="center"/>
    </xf>
    <xf numFmtId="0" fontId="0" fillId="9" borderId="14" xfId="0" applyFill="1" applyBorder="1" applyAlignment="1">
      <alignment horizontal="center" vertical="center"/>
    </xf>
    <xf numFmtId="38" fontId="0" fillId="3" borderId="10" xfId="0" applyNumberFormat="1" applyFill="1" applyBorder="1" applyAlignment="1">
      <alignment horizontal="right" vertical="center"/>
    </xf>
    <xf numFmtId="38" fontId="0" fillId="3" borderId="12" xfId="0" applyNumberFormat="1" applyFill="1" applyBorder="1" applyAlignment="1">
      <alignment horizontal="right" vertical="center"/>
    </xf>
    <xf numFmtId="38" fontId="0" fillId="3" borderId="14" xfId="0" applyNumberFormat="1" applyFill="1" applyBorder="1" applyAlignment="1">
      <alignment horizontal="right" vertical="center"/>
    </xf>
    <xf numFmtId="10" fontId="7" fillId="9" borderId="10" xfId="0" applyNumberFormat="1" applyFont="1" applyFill="1" applyBorder="1" applyAlignment="1">
      <alignment horizontal="center" vertical="center"/>
    </xf>
    <xf numFmtId="10" fontId="7" fillId="9" borderId="12" xfId="0" applyNumberFormat="1" applyFont="1" applyFill="1" applyBorder="1" applyAlignment="1">
      <alignment horizontal="center" vertical="center"/>
    </xf>
    <xf numFmtId="10" fontId="7" fillId="9" borderId="14" xfId="0" applyNumberFormat="1" applyFont="1" applyFill="1" applyBorder="1" applyAlignment="1">
      <alignment horizontal="center" vertical="center"/>
    </xf>
    <xf numFmtId="0" fontId="0" fillId="3" borderId="10" xfId="0" applyFill="1" applyBorder="1" applyAlignment="1">
      <alignment horizontal="center" vertical="center"/>
    </xf>
    <xf numFmtId="0" fontId="0" fillId="10" borderId="9" xfId="0" applyFill="1" applyBorder="1" applyAlignment="1">
      <alignment horizontal="center" vertical="center"/>
    </xf>
    <xf numFmtId="0" fontId="0" fillId="10" borderId="10" xfId="0" applyFill="1" applyBorder="1" applyAlignment="1">
      <alignment horizontal="center" vertical="center"/>
    </xf>
    <xf numFmtId="0" fontId="0" fillId="10" borderId="11" xfId="0" applyFill="1" applyBorder="1" applyAlignment="1">
      <alignment horizontal="center" vertical="center"/>
    </xf>
    <xf numFmtId="0" fontId="0" fillId="10" borderId="12" xfId="0" applyFill="1" applyBorder="1" applyAlignment="1">
      <alignment horizontal="center" vertical="center"/>
    </xf>
    <xf numFmtId="0" fontId="0" fillId="10" borderId="13" xfId="0" applyFill="1" applyBorder="1" applyAlignment="1">
      <alignment horizontal="center" vertical="center"/>
    </xf>
    <xf numFmtId="0" fontId="0" fillId="10" borderId="14" xfId="0" applyFill="1" applyBorder="1" applyAlignment="1">
      <alignment horizontal="center" vertical="center"/>
    </xf>
    <xf numFmtId="0" fontId="12" fillId="9" borderId="0" xfId="0" applyFont="1" applyFill="1">
      <alignment vertical="center"/>
    </xf>
    <xf numFmtId="0" fontId="13" fillId="9" borderId="0" xfId="0" applyFont="1" applyFill="1">
      <alignment vertical="center"/>
    </xf>
    <xf numFmtId="0" fontId="0" fillId="0" borderId="6" xfId="0" applyFill="1" applyBorder="1" applyAlignment="1">
      <alignment horizontal="center" vertical="center"/>
    </xf>
    <xf numFmtId="0" fontId="3" fillId="7" borderId="6" xfId="0" applyFont="1" applyFill="1" applyBorder="1" applyAlignment="1">
      <alignment horizontal="right" vertical="center"/>
    </xf>
    <xf numFmtId="0" fontId="3" fillId="7" borderId="6"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21" xfId="0" applyFont="1" applyFill="1" applyBorder="1" applyAlignment="1">
      <alignment horizontal="center" vertical="center"/>
    </xf>
    <xf numFmtId="0" fontId="0" fillId="3" borderId="11" xfId="0" applyFill="1" applyBorder="1">
      <alignment vertical="center"/>
    </xf>
    <xf numFmtId="38" fontId="0" fillId="3" borderId="2" xfId="1" applyFont="1" applyFill="1" applyBorder="1">
      <alignment vertical="center"/>
    </xf>
    <xf numFmtId="38" fontId="0" fillId="0" borderId="6" xfId="1" applyFont="1" applyBorder="1" applyAlignment="1">
      <alignment horizontal="center" vertical="center"/>
    </xf>
    <xf numFmtId="0" fontId="0" fillId="9" borderId="19" xfId="0" applyFill="1" applyBorder="1">
      <alignment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38" fontId="0" fillId="0" borderId="3" xfId="1" applyFont="1" applyBorder="1" applyProtection="1">
      <alignment vertical="center"/>
      <protection locked="0"/>
    </xf>
    <xf numFmtId="38" fontId="0" fillId="0" borderId="2" xfId="1" applyFont="1" applyBorder="1" applyProtection="1">
      <alignment vertical="center"/>
      <protection locked="0"/>
    </xf>
    <xf numFmtId="38" fontId="0" fillId="0" borderId="8" xfId="1" applyFont="1" applyBorder="1" applyProtection="1">
      <alignment vertical="center"/>
      <protection locked="0"/>
    </xf>
    <xf numFmtId="38" fontId="0" fillId="0" borderId="10" xfId="1" applyFont="1" applyBorder="1" applyProtection="1">
      <alignment vertical="center"/>
      <protection locked="0"/>
    </xf>
    <xf numFmtId="0" fontId="14" fillId="11" borderId="2" xfId="0" applyFont="1" applyFill="1" applyBorder="1" applyAlignment="1">
      <alignment horizontal="center" vertical="center"/>
    </xf>
    <xf numFmtId="38" fontId="14" fillId="11" borderId="2" xfId="1" applyFont="1" applyFill="1" applyBorder="1">
      <alignment vertical="center"/>
    </xf>
    <xf numFmtId="38" fontId="11" fillId="4" borderId="6" xfId="0" applyNumberFormat="1" applyFont="1" applyFill="1" applyBorder="1" applyAlignment="1">
      <alignment horizontal="center" vertical="center"/>
    </xf>
    <xf numFmtId="0" fontId="11" fillId="4" borderId="6"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27" xfId="0" applyFont="1" applyFill="1" applyBorder="1" applyAlignment="1">
      <alignment horizontal="center" vertical="center"/>
    </xf>
    <xf numFmtId="0" fontId="3" fillId="7" borderId="2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8" xfId="0" applyFont="1" applyFill="1" applyBorder="1" applyAlignment="1">
      <alignment horizontal="center" vertical="center"/>
    </xf>
    <xf numFmtId="0" fontId="10" fillId="7" borderId="6" xfId="0" applyFont="1" applyFill="1" applyBorder="1" applyAlignment="1">
      <alignment horizontal="center" vertical="center"/>
    </xf>
    <xf numFmtId="0" fontId="0" fillId="5" borderId="7" xfId="0" applyFill="1" applyBorder="1" applyAlignment="1">
      <alignment horizontal="center" vertical="center"/>
    </xf>
    <xf numFmtId="0" fontId="0" fillId="5" borderId="2" xfId="0" applyFill="1" applyBorder="1" applyAlignment="1">
      <alignment horizontal="center" vertical="center"/>
    </xf>
    <xf numFmtId="0" fontId="0" fillId="5" borderId="8" xfId="0" applyFill="1" applyBorder="1" applyAlignment="1">
      <alignment horizontal="center" vertical="center"/>
    </xf>
    <xf numFmtId="0" fontId="3" fillId="7" borderId="18"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7" borderId="18"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2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24</xdr:row>
      <xdr:rowOff>152400</xdr:rowOff>
    </xdr:from>
    <xdr:to>
      <xdr:col>6</xdr:col>
      <xdr:colOff>210438</xdr:colOff>
      <xdr:row>45</xdr:row>
      <xdr:rowOff>124519</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3971925"/>
          <a:ext cx="6363588" cy="4972744"/>
        </a:xfrm>
        <a:prstGeom prst="rect">
          <a:avLst/>
        </a:prstGeom>
      </xdr:spPr>
    </xdr:pic>
    <xdr:clientData/>
  </xdr:twoCellAnchor>
  <xdr:twoCellAnchor editAs="oneCell">
    <xdr:from>
      <xdr:col>6</xdr:col>
      <xdr:colOff>449036</xdr:colOff>
      <xdr:row>24</xdr:row>
      <xdr:rowOff>81643</xdr:rowOff>
    </xdr:from>
    <xdr:to>
      <xdr:col>16</xdr:col>
      <xdr:colOff>930404</xdr:colOff>
      <xdr:row>42</xdr:row>
      <xdr:rowOff>35988</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a:fillRect/>
        </a:stretch>
      </xdr:blipFill>
      <xdr:spPr>
        <a:xfrm>
          <a:off x="6626679" y="5715000"/>
          <a:ext cx="7421011" cy="43630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8"/>
  <sheetViews>
    <sheetView tabSelected="1" zoomScale="68" zoomScaleNormal="68" workbookViewId="0">
      <selection activeCell="P18" sqref="P17:P18"/>
    </sheetView>
  </sheetViews>
  <sheetFormatPr defaultRowHeight="18.75" x14ac:dyDescent="0.4"/>
  <cols>
    <col min="1" max="1" width="4.625" style="2" customWidth="1"/>
    <col min="2" max="2" width="18.625" customWidth="1"/>
    <col min="3" max="3" width="4.625" customWidth="1"/>
    <col min="4" max="4" width="12.625" customWidth="1"/>
    <col min="5" max="5" width="4.625" customWidth="1"/>
    <col min="6" max="6" width="12.625" customWidth="1"/>
    <col min="7" max="7" width="4.625" customWidth="1"/>
    <col min="8" max="8" width="12.625" customWidth="1"/>
    <col min="9" max="9" width="4.625" customWidth="1"/>
    <col min="10" max="10" width="12.625" customWidth="1"/>
    <col min="11" max="11" width="4.625" customWidth="1"/>
    <col min="12" max="12" width="12.625" customWidth="1"/>
    <col min="13" max="13" width="4.625" customWidth="1"/>
    <col min="14" max="14" width="12.625" customWidth="1"/>
    <col min="15" max="15" width="4.625" customWidth="1"/>
    <col min="17" max="17" width="11.375" bestFit="1" customWidth="1"/>
    <col min="31" max="31" width="9" customWidth="1"/>
  </cols>
  <sheetData>
    <row r="1" spans="1:17" x14ac:dyDescent="0.4">
      <c r="A1" s="163" t="s">
        <v>159</v>
      </c>
      <c r="B1" s="162"/>
      <c r="C1" s="162"/>
      <c r="D1" s="162"/>
      <c r="E1" s="162"/>
      <c r="F1" s="162"/>
      <c r="G1" s="162"/>
      <c r="H1" s="188">
        <v>2025</v>
      </c>
      <c r="I1" s="161" t="s">
        <v>107</v>
      </c>
      <c r="J1" s="188">
        <v>4</v>
      </c>
      <c r="K1" s="161" t="s">
        <v>109</v>
      </c>
      <c r="L1" s="188">
        <v>1</v>
      </c>
      <c r="M1" s="161" t="s">
        <v>108</v>
      </c>
      <c r="N1" s="162" t="s">
        <v>110</v>
      </c>
      <c r="O1" s="162"/>
    </row>
    <row r="2" spans="1:17" ht="5.0999999999999996" customHeight="1" x14ac:dyDescent="0.4">
      <c r="A2" s="161"/>
      <c r="B2" s="162"/>
      <c r="C2" s="162"/>
      <c r="D2" s="162"/>
      <c r="E2" s="162"/>
      <c r="F2" s="162"/>
      <c r="G2" s="162"/>
      <c r="H2" s="162"/>
      <c r="I2" s="162"/>
      <c r="J2" s="162"/>
      <c r="K2" s="162"/>
      <c r="L2" s="162"/>
      <c r="M2" s="162"/>
      <c r="N2" s="162"/>
      <c r="O2" s="162"/>
    </row>
    <row r="3" spans="1:17" x14ac:dyDescent="0.4">
      <c r="A3" s="260" t="s">
        <v>145</v>
      </c>
      <c r="B3" s="260"/>
      <c r="C3" s="258">
        <f>H45+H46+H47</f>
        <v>8500</v>
      </c>
      <c r="D3" s="259"/>
      <c r="E3" s="259"/>
      <c r="F3" s="235" t="s">
        <v>148</v>
      </c>
      <c r="G3" s="162"/>
      <c r="H3" s="162"/>
      <c r="I3" s="162"/>
      <c r="J3" s="162"/>
      <c r="K3" s="162"/>
      <c r="L3" s="162"/>
      <c r="M3" s="162"/>
      <c r="N3" s="162"/>
      <c r="O3" s="162"/>
    </row>
    <row r="4" spans="1:17" x14ac:dyDescent="0.4">
      <c r="A4" s="260"/>
      <c r="B4" s="260"/>
      <c r="C4" s="259"/>
      <c r="D4" s="259"/>
      <c r="E4" s="259"/>
      <c r="F4" s="236" t="s">
        <v>146</v>
      </c>
      <c r="G4" s="162"/>
      <c r="H4" s="162"/>
      <c r="I4" s="162"/>
      <c r="J4" s="162"/>
      <c r="K4" s="162"/>
      <c r="L4" s="162"/>
      <c r="M4" s="162"/>
      <c r="N4" s="162"/>
      <c r="O4" s="162"/>
    </row>
    <row r="5" spans="1:17" ht="5.0999999999999996" customHeight="1" x14ac:dyDescent="0.4">
      <c r="A5" s="161"/>
      <c r="B5" s="162"/>
      <c r="C5" s="162"/>
      <c r="D5" s="162"/>
      <c r="E5" s="162"/>
      <c r="F5" s="162"/>
      <c r="G5" s="162"/>
      <c r="H5" s="162"/>
      <c r="I5" s="162"/>
      <c r="J5" s="162"/>
      <c r="K5" s="162"/>
      <c r="L5" s="162"/>
      <c r="M5" s="162"/>
      <c r="N5" s="162"/>
      <c r="O5" s="162"/>
    </row>
    <row r="6" spans="1:17" ht="20.100000000000001" customHeight="1" x14ac:dyDescent="0.4">
      <c r="A6" s="75"/>
      <c r="B6" s="76"/>
      <c r="C6" s="261" t="s">
        <v>47</v>
      </c>
      <c r="D6" s="262"/>
      <c r="E6" s="265" t="s">
        <v>72</v>
      </c>
      <c r="F6" s="266"/>
      <c r="G6" s="266"/>
      <c r="H6" s="266"/>
      <c r="I6" s="266"/>
      <c r="J6" s="266"/>
      <c r="K6" s="266"/>
      <c r="L6" s="266"/>
      <c r="M6" s="266"/>
      <c r="N6" s="267"/>
      <c r="O6" s="162"/>
    </row>
    <row r="7" spans="1:17" ht="20.100000000000001" customHeight="1" x14ac:dyDescent="0.4">
      <c r="A7" s="13"/>
      <c r="B7" s="25"/>
      <c r="C7" s="263"/>
      <c r="D7" s="264"/>
      <c r="E7" s="261" t="s">
        <v>11</v>
      </c>
      <c r="F7" s="262"/>
      <c r="G7" s="261" t="s">
        <v>12</v>
      </c>
      <c r="H7" s="262"/>
      <c r="I7" s="261" t="s">
        <v>13</v>
      </c>
      <c r="J7" s="262"/>
      <c r="K7" s="261" t="s">
        <v>14</v>
      </c>
      <c r="L7" s="262"/>
      <c r="M7" s="261" t="s">
        <v>15</v>
      </c>
      <c r="N7" s="262"/>
      <c r="O7" s="162"/>
    </row>
    <row r="8" spans="1:17" ht="20.100000000000001" customHeight="1" x14ac:dyDescent="0.4">
      <c r="A8" s="7" t="s">
        <v>78</v>
      </c>
      <c r="B8" s="136" t="s">
        <v>66</v>
      </c>
      <c r="C8" s="70">
        <f>VLOOKUP(D8,'❶資格区分'!$F$2:$G$6,2,FALSE)</f>
        <v>0</v>
      </c>
      <c r="D8" s="246" t="s">
        <v>69</v>
      </c>
      <c r="E8" s="70">
        <f>VLOOKUP(F8,'❶資格区分'!$F$2:$G$6,2,FALSE)</f>
        <v>0</v>
      </c>
      <c r="F8" s="246" t="s">
        <v>69</v>
      </c>
      <c r="G8" s="70">
        <f>VLOOKUP(H8,'❶資格区分'!$F$2:$G$6,2,FALSE)</f>
        <v>0</v>
      </c>
      <c r="H8" s="246" t="s">
        <v>69</v>
      </c>
      <c r="I8" s="70">
        <f>VLOOKUP(J8,'❶資格区分'!$F$2:$G$6,2,FALSE)</f>
        <v>0</v>
      </c>
      <c r="J8" s="246" t="s">
        <v>69</v>
      </c>
      <c r="K8" s="70">
        <f>VLOOKUP(L8,'❶資格区分'!$F$2:$G$6,2,FALSE)</f>
        <v>0</v>
      </c>
      <c r="L8" s="246" t="s">
        <v>69</v>
      </c>
      <c r="M8" s="70">
        <f>VLOOKUP(N8,'❶資格区分'!$F$2:$G$6,2,FALSE)</f>
        <v>0</v>
      </c>
      <c r="N8" s="251" t="s">
        <v>69</v>
      </c>
      <c r="O8" s="162"/>
    </row>
    <row r="9" spans="1:17" ht="20.100000000000001" customHeight="1" x14ac:dyDescent="0.4">
      <c r="A9" s="137"/>
      <c r="B9" s="189" t="s">
        <v>122</v>
      </c>
      <c r="C9" s="26"/>
      <c r="D9" s="247"/>
      <c r="E9" s="77" t="str">
        <f>IF(E8=1,"","　　　記入不要")</f>
        <v>　　　記入不要</v>
      </c>
      <c r="F9" s="249"/>
      <c r="G9" s="184" t="str">
        <f>IF(G8=1,"","　　　記入不要")</f>
        <v>　　　記入不要</v>
      </c>
      <c r="H9" s="249"/>
      <c r="I9" s="184" t="str">
        <f>IF(I8=1,"","　　　記入不要")</f>
        <v>　　　記入不要</v>
      </c>
      <c r="J9" s="249"/>
      <c r="K9" s="184" t="str">
        <f>IF(K8=1,"","　　　記入不要")</f>
        <v>　　　記入不要</v>
      </c>
      <c r="L9" s="249"/>
      <c r="M9" s="184" t="str">
        <f>IF(M8=1,"","　　　記入不要")</f>
        <v>　　　記入不要</v>
      </c>
      <c r="N9" s="249"/>
      <c r="O9" s="162"/>
    </row>
    <row r="10" spans="1:17" ht="20.100000000000001" customHeight="1" x14ac:dyDescent="0.4">
      <c r="A10" s="185"/>
      <c r="B10" s="186" t="s">
        <v>120</v>
      </c>
      <c r="C10" s="33"/>
      <c r="D10" s="248"/>
      <c r="E10" s="184" t="str">
        <f>IF(E8=1,"","　　　記入不要")</f>
        <v>　　　記入不要</v>
      </c>
      <c r="F10" s="250"/>
      <c r="G10" s="184" t="str">
        <f>IF(G8=1,"","　　　記入不要")</f>
        <v>　　　記入不要</v>
      </c>
      <c r="H10" s="250"/>
      <c r="I10" s="184" t="str">
        <f>IF(I8=1,"","　　　記入不要")</f>
        <v>　　　記入不要</v>
      </c>
      <c r="J10" s="250"/>
      <c r="K10" s="184" t="str">
        <f>IF(K8=1,"","　　　記入不要")</f>
        <v>　　　記入不要</v>
      </c>
      <c r="L10" s="250"/>
      <c r="M10" s="184" t="str">
        <f>IF(M8=1,"","　　　記入不要")</f>
        <v>　　　記入不要</v>
      </c>
      <c r="N10" s="250"/>
      <c r="O10" s="162"/>
      <c r="Q10" s="187"/>
    </row>
    <row r="11" spans="1:17" ht="20.100000000000001" customHeight="1" x14ac:dyDescent="0.4">
      <c r="A11" s="185"/>
      <c r="B11" s="186" t="s">
        <v>121</v>
      </c>
      <c r="C11" s="33"/>
      <c r="D11" s="248"/>
      <c r="E11" s="184" t="str">
        <f>IF(E8=1,"","　　　記入不要")</f>
        <v>　　　記入不要</v>
      </c>
      <c r="F11" s="250"/>
      <c r="G11" s="184" t="str">
        <f>IF(G8=1,"","　　　記入不要")</f>
        <v>　　　記入不要</v>
      </c>
      <c r="H11" s="250"/>
      <c r="I11" s="184" t="str">
        <f>IF(I8=1,"","　　　記入不要")</f>
        <v>　　　記入不要</v>
      </c>
      <c r="J11" s="250"/>
      <c r="K11" s="184" t="str">
        <f>IF(K8=1,"","　　　記入不要")</f>
        <v>　　　記入不要</v>
      </c>
      <c r="L11" s="250"/>
      <c r="M11" s="184" t="str">
        <f>IF(M8=1,"","　　　記入不要")</f>
        <v>　　　記入不要</v>
      </c>
      <c r="N11" s="250"/>
      <c r="O11" s="162"/>
    </row>
    <row r="12" spans="1:17" ht="20.100000000000001" customHeight="1" x14ac:dyDescent="0.4">
      <c r="A12" s="164"/>
      <c r="B12" s="165" t="s">
        <v>147</v>
      </c>
      <c r="C12" s="184" t="str">
        <f>IF(D12&gt;=0,"","生年月日を記入してください")</f>
        <v/>
      </c>
      <c r="D12" s="28" t="str">
        <f>'❺年齢計算'!D10</f>
        <v/>
      </c>
      <c r="E12" s="184"/>
      <c r="F12" s="200" t="str">
        <f>'❺年齢計算'!F10</f>
        <v/>
      </c>
      <c r="G12" s="184"/>
      <c r="H12" s="200" t="str">
        <f>'❺年齢計算'!H10</f>
        <v/>
      </c>
      <c r="I12" s="184"/>
      <c r="J12" s="200" t="str">
        <f>'❺年齢計算'!J10</f>
        <v/>
      </c>
      <c r="K12" s="184"/>
      <c r="L12" s="200" t="str">
        <f>'❺年齢計算'!L10</f>
        <v/>
      </c>
      <c r="M12" s="184" t="str">
        <f>IF(M9=1,"","　　　記入不要")</f>
        <v>　　　記入不要</v>
      </c>
      <c r="N12" s="200" t="str">
        <f>'❺年齢計算'!N10</f>
        <v/>
      </c>
      <c r="O12" s="162"/>
    </row>
    <row r="13" spans="1:17" ht="20.100000000000001" customHeight="1" x14ac:dyDescent="0.4">
      <c r="A13" s="139" t="s">
        <v>125</v>
      </c>
      <c r="B13" s="140" t="s">
        <v>61</v>
      </c>
      <c r="C13" s="40">
        <f>'❺年齢計算'!C12*C8</f>
        <v>0</v>
      </c>
      <c r="D13" s="194" t="str">
        <f>VLOOKUP(C13,'❶資格区分'!B2:C77,2,FALSE)</f>
        <v>該当なし</v>
      </c>
      <c r="E13" s="43">
        <f>'❺年齢計算'!E12</f>
        <v>0</v>
      </c>
      <c r="F13" s="194" t="str">
        <f>'❺年齢計算'!F12</f>
        <v>******</v>
      </c>
      <c r="G13" s="43">
        <f>'❺年齢計算'!G12</f>
        <v>0</v>
      </c>
      <c r="H13" s="194" t="str">
        <f>'❺年齢計算'!H12</f>
        <v>******</v>
      </c>
      <c r="I13" s="43">
        <f>'❺年齢計算'!I12</f>
        <v>0</v>
      </c>
      <c r="J13" s="194" t="str">
        <f>'❺年齢計算'!J12</f>
        <v>******</v>
      </c>
      <c r="K13" s="43">
        <f>'❺年齢計算'!K12</f>
        <v>0</v>
      </c>
      <c r="L13" s="194" t="str">
        <f>'❺年齢計算'!L12</f>
        <v>******</v>
      </c>
      <c r="M13" s="43">
        <f>'❺年齢計算'!M12</f>
        <v>0</v>
      </c>
      <c r="N13" s="194" t="str">
        <f>'❺年齢計算'!N12</f>
        <v>******</v>
      </c>
      <c r="O13" s="162"/>
    </row>
    <row r="14" spans="1:17" ht="20.100000000000001" customHeight="1" x14ac:dyDescent="0.4">
      <c r="A14" s="137"/>
      <c r="B14" s="138" t="s">
        <v>73</v>
      </c>
      <c r="C14" s="78"/>
      <c r="D14" s="252">
        <v>0</v>
      </c>
      <c r="E14" s="16" t="str">
        <f>IF(E8=1,"","　　　記入不要")</f>
        <v>　　　記入不要</v>
      </c>
      <c r="F14" s="252"/>
      <c r="G14" s="16" t="str">
        <f>IF(G8=1,"","　　　記入不要")</f>
        <v>　　　記入不要</v>
      </c>
      <c r="H14" s="252"/>
      <c r="I14" s="16" t="str">
        <f>IF(I8=1,"","　　　記入不要")</f>
        <v>　　　記入不要</v>
      </c>
      <c r="J14" s="252"/>
      <c r="K14" s="16" t="str">
        <f>IF(K8=1,"","　　　記入不要")</f>
        <v>　　　記入不要</v>
      </c>
      <c r="L14" s="252"/>
      <c r="M14" s="16" t="str">
        <f>IF(M8=1,"","　　　記入不要")</f>
        <v>　　　記入不要</v>
      </c>
      <c r="N14" s="255"/>
      <c r="O14" s="162"/>
    </row>
    <row r="15" spans="1:17" ht="20.100000000000001" customHeight="1" x14ac:dyDescent="0.4">
      <c r="A15" s="139" t="s">
        <v>79</v>
      </c>
      <c r="B15" s="140" t="s">
        <v>74</v>
      </c>
      <c r="C15" s="79"/>
      <c r="D15" s="73">
        <f>'❸給与所得'!C4</f>
        <v>0</v>
      </c>
      <c r="E15" s="4"/>
      <c r="F15" s="74">
        <f>'❸給与所得'!C5</f>
        <v>0</v>
      </c>
      <c r="G15" s="4"/>
      <c r="H15" s="74">
        <f>'❸給与所得'!C6</f>
        <v>0</v>
      </c>
      <c r="I15" s="4"/>
      <c r="J15" s="74">
        <f>'❸給与所得'!C7</f>
        <v>0</v>
      </c>
      <c r="K15" s="4"/>
      <c r="L15" s="74">
        <f>'❸給与所得'!C8</f>
        <v>0</v>
      </c>
      <c r="M15" s="4"/>
      <c r="N15" s="74">
        <f>'❸給与所得'!C9</f>
        <v>0</v>
      </c>
      <c r="O15" s="162"/>
    </row>
    <row r="16" spans="1:17" ht="20.100000000000001" customHeight="1" x14ac:dyDescent="0.4">
      <c r="A16" s="137"/>
      <c r="B16" s="138" t="s">
        <v>75</v>
      </c>
      <c r="C16" s="78"/>
      <c r="D16" s="252">
        <v>0</v>
      </c>
      <c r="E16" s="16" t="str">
        <f>IF(E8=1,"","　　　記入不要")</f>
        <v>　　　記入不要</v>
      </c>
      <c r="F16" s="255"/>
      <c r="G16" s="16" t="str">
        <f>IF(G8=1,"","　　　記入不要")</f>
        <v>　　　記入不要</v>
      </c>
      <c r="H16" s="255"/>
      <c r="I16" s="16" t="str">
        <f>IF(I8=1,"","　　　記入不要")</f>
        <v>　　　記入不要</v>
      </c>
      <c r="J16" s="255"/>
      <c r="K16" s="16" t="str">
        <f>IF(K8=1,"","　　　記入不要")</f>
        <v>　　　記入不要</v>
      </c>
      <c r="L16" s="255"/>
      <c r="M16" s="16" t="str">
        <f>IF(M8=1,"","　　　記入不要")</f>
        <v>　　　記入不要</v>
      </c>
      <c r="N16" s="255"/>
      <c r="O16" s="162"/>
    </row>
    <row r="17" spans="1:15" ht="20.100000000000001" customHeight="1" x14ac:dyDescent="0.4">
      <c r="A17" s="139" t="s">
        <v>80</v>
      </c>
      <c r="B17" s="140" t="s">
        <v>76</v>
      </c>
      <c r="C17" s="79"/>
      <c r="D17" s="73">
        <f>'❷年金所得'!C4</f>
        <v>0</v>
      </c>
      <c r="E17" s="79"/>
      <c r="F17" s="74">
        <f>'❷年金所得'!C5</f>
        <v>0</v>
      </c>
      <c r="G17" s="79"/>
      <c r="H17" s="74">
        <f>'❷年金所得'!C6</f>
        <v>0</v>
      </c>
      <c r="I17" s="79"/>
      <c r="J17" s="74">
        <f>'❷年金所得'!C7</f>
        <v>0</v>
      </c>
      <c r="K17" s="79"/>
      <c r="L17" s="74">
        <f>'❷年金所得'!C8</f>
        <v>0</v>
      </c>
      <c r="M17" s="79"/>
      <c r="N17" s="74">
        <f>'❷年金所得'!C9</f>
        <v>0</v>
      </c>
      <c r="O17" s="162"/>
    </row>
    <row r="18" spans="1:15" ht="20.100000000000001" customHeight="1" x14ac:dyDescent="0.4">
      <c r="A18" s="7"/>
      <c r="B18" s="136" t="s">
        <v>77</v>
      </c>
      <c r="C18" s="80"/>
      <c r="D18" s="253">
        <v>0</v>
      </c>
      <c r="E18" s="71" t="str">
        <f>IF(E8=1,"","　　　記入不要")</f>
        <v>　　　記入不要</v>
      </c>
      <c r="F18" s="254"/>
      <c r="G18" s="71" t="str">
        <f>IF(G8=1,"","　　　記入不要")</f>
        <v>　　　記入不要</v>
      </c>
      <c r="H18" s="254"/>
      <c r="I18" s="71" t="str">
        <f>IF(I8=1,"","　　　記入不要")</f>
        <v>　　　記入不要</v>
      </c>
      <c r="J18" s="254"/>
      <c r="K18" s="71" t="str">
        <f>IF(K8=1,"","　　　記入不要")</f>
        <v>　　　記入不要</v>
      </c>
      <c r="L18" s="254"/>
      <c r="M18" s="71" t="str">
        <f>IF(M8=1,"","　　　記入不要")</f>
        <v>　　　記入不要</v>
      </c>
      <c r="N18" s="254"/>
      <c r="O18" s="162"/>
    </row>
    <row r="19" spans="1:15" ht="20.100000000000001" customHeight="1" x14ac:dyDescent="0.4">
      <c r="A19" s="7"/>
      <c r="B19" s="136" t="s">
        <v>152</v>
      </c>
      <c r="C19" s="80"/>
      <c r="D19" s="243">
        <f>D15+D17+D18</f>
        <v>0</v>
      </c>
      <c r="E19" s="71"/>
      <c r="F19" s="174">
        <f>F15+F17+F18</f>
        <v>0</v>
      </c>
      <c r="G19" s="71"/>
      <c r="H19" s="174">
        <f>H15+H17+H18</f>
        <v>0</v>
      </c>
      <c r="I19" s="71"/>
      <c r="J19" s="174">
        <f>J15+J17+J18</f>
        <v>0</v>
      </c>
      <c r="K19" s="71"/>
      <c r="L19" s="174">
        <f>L15+L17+L18</f>
        <v>0</v>
      </c>
      <c r="M19" s="71"/>
      <c r="N19" s="174">
        <f>N15+N17+N18</f>
        <v>0</v>
      </c>
      <c r="O19" s="162"/>
    </row>
    <row r="20" spans="1:15" ht="20.100000000000001" customHeight="1" x14ac:dyDescent="0.4">
      <c r="A20" s="7" t="s">
        <v>157</v>
      </c>
      <c r="B20" s="136" t="s">
        <v>151</v>
      </c>
      <c r="C20" s="80"/>
      <c r="D20" s="72">
        <f>'❻基準所得'!D7</f>
        <v>0</v>
      </c>
      <c r="E20" s="81"/>
      <c r="F20" s="72">
        <f>'❻基準所得'!F7</f>
        <v>0</v>
      </c>
      <c r="G20" s="81"/>
      <c r="H20" s="72">
        <f>'❻基準所得'!H7</f>
        <v>0</v>
      </c>
      <c r="I20" s="81"/>
      <c r="J20" s="72">
        <f>'❻基準所得'!J7</f>
        <v>0</v>
      </c>
      <c r="K20" s="81"/>
      <c r="L20" s="72">
        <f>'❻基準所得'!L7</f>
        <v>0</v>
      </c>
      <c r="M20" s="81"/>
      <c r="N20" s="72">
        <f>'❻基準所得'!N7</f>
        <v>0</v>
      </c>
      <c r="O20" s="245"/>
    </row>
    <row r="21" spans="1:15" ht="20.100000000000001" customHeight="1" x14ac:dyDescent="0.4">
      <c r="A21" s="7" t="s">
        <v>157</v>
      </c>
      <c r="B21" s="136" t="s">
        <v>154</v>
      </c>
      <c r="C21" s="80"/>
      <c r="D21" s="72">
        <f>'❻基準所得'!D9</f>
        <v>0</v>
      </c>
      <c r="E21" s="81"/>
      <c r="F21" s="72">
        <f>'❻基準所得'!F9</f>
        <v>0</v>
      </c>
      <c r="G21" s="81"/>
      <c r="H21" s="72">
        <f>'❻基準所得'!H9</f>
        <v>0</v>
      </c>
      <c r="I21" s="81"/>
      <c r="J21" s="72">
        <f>'❻基準所得'!J9</f>
        <v>0</v>
      </c>
      <c r="K21" s="81"/>
      <c r="L21" s="72">
        <f>'❻基準所得'!L9</f>
        <v>0</v>
      </c>
      <c r="M21" s="81"/>
      <c r="N21" s="72">
        <f>'❻基準所得'!N9</f>
        <v>0</v>
      </c>
      <c r="O21" s="245"/>
    </row>
    <row r="22" spans="1:15" ht="20.100000000000001" customHeight="1" x14ac:dyDescent="0.4">
      <c r="A22" s="7" t="s">
        <v>126</v>
      </c>
      <c r="B22" s="136" t="s">
        <v>106</v>
      </c>
      <c r="C22" s="181">
        <f>IF(C8=1,IF(D12&gt;6,0,1),0)</f>
        <v>0</v>
      </c>
      <c r="D22" s="203" t="str">
        <f>IF(C8=1,IF(D12&gt;6,"対象外","対象"),"＊＊＊＊")</f>
        <v>＊＊＊＊</v>
      </c>
      <c r="E22" s="181">
        <f>IF(E8=1,IF(F12&gt;6,0,1),0)</f>
        <v>0</v>
      </c>
      <c r="F22" s="203" t="str">
        <f>IF(E8=1,IF(F12&gt;6,"対象外","対象"),"＊＊＊＊")</f>
        <v>＊＊＊＊</v>
      </c>
      <c r="G22" s="181">
        <f>IF(G8=1,IF(H12&gt;6,0,1),0)</f>
        <v>0</v>
      </c>
      <c r="H22" s="203" t="str">
        <f>IF(G8=1,IF(H12&gt;6,"対象外","対象"),"＊＊＊＊")</f>
        <v>＊＊＊＊</v>
      </c>
      <c r="I22" s="181">
        <f>IF(I8=1,IF(J12&gt;6,0,1),0)</f>
        <v>0</v>
      </c>
      <c r="J22" s="203" t="str">
        <f>IF(I8=1,IF(J12&gt;6,"対象外","対象"),"＊＊＊＊")</f>
        <v>＊＊＊＊</v>
      </c>
      <c r="K22" s="181">
        <f>IF(K8=1,IF(L12&gt;6,0,1),0)</f>
        <v>0</v>
      </c>
      <c r="L22" s="203" t="str">
        <f>IF(K8=1,IF(L12&gt;6,"対象外","対象"),"＊＊＊＊")</f>
        <v>＊＊＊＊</v>
      </c>
      <c r="M22" s="181">
        <f>IF(M8=1,IF(N12&gt;6,0,1),0)</f>
        <v>0</v>
      </c>
      <c r="N22" s="203" t="str">
        <f>IF(M8=1,IF(N12&gt;6,"対象外","対象"),"＊＊＊＊")</f>
        <v>＊＊＊＊</v>
      </c>
      <c r="O22" s="162"/>
    </row>
    <row r="23" spans="1:15" ht="20.100000000000001" customHeight="1" x14ac:dyDescent="0.4">
      <c r="A23" s="161"/>
      <c r="B23" s="162"/>
      <c r="C23" s="162"/>
      <c r="D23" s="162"/>
      <c r="E23" s="162"/>
      <c r="F23" s="162"/>
      <c r="G23" s="162"/>
      <c r="H23" s="162"/>
      <c r="I23" s="162"/>
      <c r="J23" s="162"/>
      <c r="K23" s="162"/>
      <c r="L23" s="162"/>
      <c r="M23" s="162"/>
      <c r="N23" s="162"/>
      <c r="O23" s="162"/>
    </row>
    <row r="24" spans="1:15" ht="20.100000000000001" customHeight="1" x14ac:dyDescent="0.4">
      <c r="A24" s="180"/>
      <c r="B24" s="82"/>
      <c r="C24" s="261" t="s">
        <v>130</v>
      </c>
      <c r="D24" s="262"/>
      <c r="E24" s="261" t="s">
        <v>131</v>
      </c>
      <c r="F24" s="262"/>
      <c r="G24" s="265" t="s">
        <v>132</v>
      </c>
      <c r="H24" s="267"/>
      <c r="I24" s="265" t="s">
        <v>144</v>
      </c>
      <c r="J24" s="267"/>
      <c r="K24" s="265"/>
      <c r="L24" s="267"/>
      <c r="M24" s="265"/>
      <c r="N24" s="267"/>
      <c r="O24" s="162"/>
    </row>
    <row r="25" spans="1:15" ht="20.100000000000001" customHeight="1" x14ac:dyDescent="0.4">
      <c r="A25" s="204"/>
      <c r="B25" s="205" t="s">
        <v>127</v>
      </c>
      <c r="C25" s="206"/>
      <c r="D25" s="10">
        <f>D20*C8+F20*E8+H20*G8+J20*I8+L20*K8+N20*M8</f>
        <v>0</v>
      </c>
      <c r="E25" s="206"/>
      <c r="F25" s="228">
        <f>C8+E8+G8+I8+K8+M8</f>
        <v>0</v>
      </c>
      <c r="G25" s="229">
        <f>'❹軽減判定'!M9</f>
        <v>0.7</v>
      </c>
      <c r="H25" s="230" t="str">
        <f>'❹軽減判定'!L9</f>
        <v>７割軽減</v>
      </c>
      <c r="I25" s="16">
        <f>VLOOKUP(G25,'❶資格区分'!$E$14:$F$17,2,FALSE)</f>
        <v>0.15</v>
      </c>
      <c r="J25" s="228">
        <f>COUNTIF(C22:N22,1)</f>
        <v>0</v>
      </c>
      <c r="K25" s="206"/>
      <c r="L25" s="209"/>
      <c r="M25" s="206"/>
      <c r="N25" s="209"/>
      <c r="O25" s="162"/>
    </row>
    <row r="26" spans="1:15" ht="20.100000000000001" customHeight="1" x14ac:dyDescent="0.4">
      <c r="A26" s="210"/>
      <c r="B26" s="211" t="s">
        <v>128</v>
      </c>
      <c r="C26" s="212"/>
      <c r="D26" s="5">
        <f>D25</f>
        <v>0</v>
      </c>
      <c r="E26" s="212"/>
      <c r="F26" s="200">
        <f>F25</f>
        <v>0</v>
      </c>
      <c r="G26" s="231">
        <f>G25</f>
        <v>0.7</v>
      </c>
      <c r="H26" s="232" t="str">
        <f>H25</f>
        <v>７割軽減</v>
      </c>
      <c r="I26" s="242">
        <f>VLOOKUP(G26,'❶資格区分'!$E$14:$F$17,2,FALSE)</f>
        <v>0.15</v>
      </c>
      <c r="J26" s="200">
        <f>COUNTIF(C22:N22,1)</f>
        <v>0</v>
      </c>
      <c r="K26" s="212"/>
      <c r="L26" s="215"/>
      <c r="M26" s="212"/>
      <c r="N26" s="215"/>
      <c r="O26" s="162"/>
    </row>
    <row r="27" spans="1:15" ht="20.100000000000001" customHeight="1" x14ac:dyDescent="0.4">
      <c r="A27" s="216"/>
      <c r="B27" s="217" t="s">
        <v>129</v>
      </c>
      <c r="C27" s="218"/>
      <c r="D27" s="6">
        <f>C8*IF(C13=2,D20,0)+E8*IF(E13=2,F20,0)+G8*IF(G13=2,H20,0)+I8*IF(I13=2,J20,0)+K8*IF(K13=2,L20,0)+M8*IF(M13=2,N20,0)</f>
        <v>0</v>
      </c>
      <c r="E27" s="218"/>
      <c r="F27" s="194">
        <f>COUNTIF(C13:N13,2)</f>
        <v>0</v>
      </c>
      <c r="G27" s="233">
        <f>G25</f>
        <v>0.7</v>
      </c>
      <c r="H27" s="234" t="str">
        <f>H25</f>
        <v>７割軽減</v>
      </c>
      <c r="I27" s="218"/>
      <c r="J27" s="221"/>
      <c r="K27" s="218"/>
      <c r="L27" s="221"/>
      <c r="M27" s="218"/>
      <c r="N27" s="221"/>
      <c r="O27" s="162"/>
    </row>
    <row r="28" spans="1:15" ht="20.100000000000001" customHeight="1" x14ac:dyDescent="0.4">
      <c r="A28" s="161"/>
      <c r="B28" s="162"/>
      <c r="C28" s="162"/>
      <c r="D28" s="162"/>
      <c r="E28" s="162"/>
      <c r="F28" s="162"/>
      <c r="G28" s="162"/>
      <c r="H28" s="162"/>
      <c r="I28" s="162"/>
      <c r="J28" s="162"/>
      <c r="K28" s="162"/>
      <c r="L28" s="162"/>
      <c r="M28" s="162"/>
      <c r="N28" s="162"/>
      <c r="O28" s="162"/>
    </row>
    <row r="29" spans="1:15" ht="20.100000000000001" customHeight="1" x14ac:dyDescent="0.4">
      <c r="A29" s="180"/>
      <c r="B29" s="82"/>
      <c r="C29" s="265" t="s">
        <v>133</v>
      </c>
      <c r="D29" s="267"/>
      <c r="E29" s="265" t="s">
        <v>134</v>
      </c>
      <c r="F29" s="267"/>
      <c r="G29" s="265"/>
      <c r="H29" s="267"/>
      <c r="I29" s="265"/>
      <c r="J29" s="267"/>
      <c r="K29" s="265"/>
      <c r="L29" s="267"/>
      <c r="M29" s="265"/>
      <c r="N29" s="267"/>
      <c r="O29" s="162"/>
    </row>
    <row r="30" spans="1:15" ht="20.100000000000001" customHeight="1" x14ac:dyDescent="0.4">
      <c r="A30" s="204"/>
      <c r="B30" s="205" t="s">
        <v>127</v>
      </c>
      <c r="C30" s="206"/>
      <c r="D30" s="225">
        <v>7.6399999999999996E-2</v>
      </c>
      <c r="E30" s="206"/>
      <c r="F30" s="208">
        <f>D25*D30</f>
        <v>0</v>
      </c>
      <c r="G30" s="206"/>
      <c r="H30" s="209"/>
      <c r="I30" s="206"/>
      <c r="J30" s="207"/>
      <c r="K30" s="206"/>
      <c r="L30" s="209"/>
      <c r="M30" s="206"/>
      <c r="N30" s="209"/>
      <c r="O30" s="162"/>
    </row>
    <row r="31" spans="1:15" ht="20.100000000000001" customHeight="1" x14ac:dyDescent="0.4">
      <c r="A31" s="210"/>
      <c r="B31" s="211" t="s">
        <v>128</v>
      </c>
      <c r="C31" s="212"/>
      <c r="D31" s="226">
        <v>3.27E-2</v>
      </c>
      <c r="E31" s="212"/>
      <c r="F31" s="214">
        <f>D26*D31</f>
        <v>0</v>
      </c>
      <c r="G31" s="212"/>
      <c r="H31" s="215"/>
      <c r="I31" s="212"/>
      <c r="J31" s="213"/>
      <c r="K31" s="212"/>
      <c r="L31" s="215"/>
      <c r="M31" s="212"/>
      <c r="N31" s="215"/>
      <c r="O31" s="162"/>
    </row>
    <row r="32" spans="1:15" ht="20.100000000000001" customHeight="1" x14ac:dyDescent="0.4">
      <c r="A32" s="216"/>
      <c r="B32" s="217" t="s">
        <v>129</v>
      </c>
      <c r="C32" s="218"/>
      <c r="D32" s="227">
        <v>3.0300000000000001E-2</v>
      </c>
      <c r="E32" s="218"/>
      <c r="F32" s="220">
        <f>D27*D32</f>
        <v>0</v>
      </c>
      <c r="G32" s="218"/>
      <c r="H32" s="221"/>
      <c r="I32" s="218"/>
      <c r="J32" s="219"/>
      <c r="K32" s="218"/>
      <c r="L32" s="221"/>
      <c r="M32" s="218"/>
      <c r="N32" s="221"/>
      <c r="O32" s="162"/>
    </row>
    <row r="33" spans="1:15" ht="20.100000000000001" customHeight="1" x14ac:dyDescent="0.4">
      <c r="A33" s="161"/>
      <c r="B33" s="162"/>
      <c r="C33" s="162"/>
      <c r="D33" s="162"/>
      <c r="E33" s="162"/>
      <c r="F33" s="162"/>
      <c r="G33" s="162"/>
      <c r="H33" s="162"/>
      <c r="I33" s="162"/>
      <c r="J33" s="162"/>
      <c r="K33" s="162"/>
      <c r="L33" s="162"/>
      <c r="M33" s="162"/>
      <c r="N33" s="162"/>
      <c r="O33" s="162"/>
    </row>
    <row r="34" spans="1:15" ht="20.100000000000001" customHeight="1" x14ac:dyDescent="0.4">
      <c r="A34" s="180"/>
      <c r="B34" s="82"/>
      <c r="C34" s="265" t="s">
        <v>135</v>
      </c>
      <c r="D34" s="267"/>
      <c r="E34" s="265" t="s">
        <v>135</v>
      </c>
      <c r="F34" s="267"/>
      <c r="G34" s="265" t="s">
        <v>136</v>
      </c>
      <c r="H34" s="267"/>
      <c r="I34" s="265" t="s">
        <v>106</v>
      </c>
      <c r="J34" s="267"/>
      <c r="K34" s="265" t="s">
        <v>137</v>
      </c>
      <c r="L34" s="267"/>
      <c r="M34" s="265"/>
      <c r="N34" s="267"/>
      <c r="O34" s="162"/>
    </row>
    <row r="35" spans="1:15" ht="20.100000000000001" customHeight="1" x14ac:dyDescent="0.4">
      <c r="A35" s="204"/>
      <c r="B35" s="205" t="s">
        <v>127</v>
      </c>
      <c r="C35" s="206"/>
      <c r="D35" s="207">
        <v>27600</v>
      </c>
      <c r="E35" s="206"/>
      <c r="F35" s="208">
        <f>D35*F25</f>
        <v>0</v>
      </c>
      <c r="G35" s="206"/>
      <c r="H35" s="208">
        <f>F35*G25</f>
        <v>0</v>
      </c>
      <c r="I35" s="206"/>
      <c r="J35" s="208">
        <f>D35*I25*J25</f>
        <v>0</v>
      </c>
      <c r="K35" s="206"/>
      <c r="L35" s="222">
        <f>F35-H35-J35</f>
        <v>0</v>
      </c>
      <c r="M35" s="206"/>
      <c r="N35" s="209"/>
      <c r="O35" s="162"/>
    </row>
    <row r="36" spans="1:15" ht="20.100000000000001" customHeight="1" x14ac:dyDescent="0.4">
      <c r="A36" s="210"/>
      <c r="B36" s="211" t="s">
        <v>128</v>
      </c>
      <c r="C36" s="212"/>
      <c r="D36" s="213">
        <v>11500</v>
      </c>
      <c r="E36" s="212"/>
      <c r="F36" s="214">
        <f t="shared" ref="F36:F37" si="0">D36*F26</f>
        <v>0</v>
      </c>
      <c r="G36" s="212"/>
      <c r="H36" s="214">
        <f t="shared" ref="H36:H37" si="1">F36*G26</f>
        <v>0</v>
      </c>
      <c r="I36" s="212"/>
      <c r="J36" s="214">
        <f t="shared" ref="J36:J37" si="2">D36*I26*J26</f>
        <v>0</v>
      </c>
      <c r="K36" s="212"/>
      <c r="L36" s="223">
        <f t="shared" ref="L36:L37" si="3">F36-H36-J36</f>
        <v>0</v>
      </c>
      <c r="M36" s="212"/>
      <c r="N36" s="215"/>
      <c r="O36" s="162"/>
    </row>
    <row r="37" spans="1:15" ht="20.100000000000001" customHeight="1" x14ac:dyDescent="0.4">
      <c r="A37" s="216"/>
      <c r="B37" s="217" t="s">
        <v>129</v>
      </c>
      <c r="C37" s="218"/>
      <c r="D37" s="219">
        <v>16900</v>
      </c>
      <c r="E37" s="218"/>
      <c r="F37" s="220">
        <f t="shared" si="0"/>
        <v>0</v>
      </c>
      <c r="G37" s="218"/>
      <c r="H37" s="220">
        <f t="shared" si="1"/>
        <v>0</v>
      </c>
      <c r="I37" s="218"/>
      <c r="J37" s="220">
        <f t="shared" si="2"/>
        <v>0</v>
      </c>
      <c r="K37" s="218"/>
      <c r="L37" s="224">
        <f t="shared" si="3"/>
        <v>0</v>
      </c>
      <c r="M37" s="218"/>
      <c r="N37" s="221"/>
      <c r="O37" s="162"/>
    </row>
    <row r="38" spans="1:15" ht="20.100000000000001" customHeight="1" x14ac:dyDescent="0.4">
      <c r="A38" s="161"/>
      <c r="B38" s="162"/>
      <c r="C38" s="162"/>
      <c r="D38" s="162"/>
      <c r="E38" s="162"/>
      <c r="F38" s="162"/>
      <c r="G38" s="162"/>
      <c r="H38" s="162"/>
      <c r="I38" s="162"/>
      <c r="J38" s="162"/>
      <c r="K38" s="162"/>
      <c r="L38" s="162"/>
      <c r="M38" s="162"/>
      <c r="N38" s="162"/>
      <c r="O38" s="162"/>
    </row>
    <row r="39" spans="1:15" ht="20.100000000000001" customHeight="1" x14ac:dyDescent="0.4">
      <c r="A39" s="180"/>
      <c r="B39" s="82"/>
      <c r="C39" s="265" t="s">
        <v>139</v>
      </c>
      <c r="D39" s="267"/>
      <c r="E39" s="265" t="s">
        <v>139</v>
      </c>
      <c r="F39" s="267"/>
      <c r="G39" s="265" t="s">
        <v>140</v>
      </c>
      <c r="H39" s="267"/>
      <c r="I39" s="265" t="s">
        <v>141</v>
      </c>
      <c r="J39" s="267"/>
      <c r="K39" s="265"/>
      <c r="L39" s="267"/>
      <c r="M39" s="265"/>
      <c r="N39" s="267"/>
      <c r="O39" s="162"/>
    </row>
    <row r="40" spans="1:15" ht="20.100000000000001" customHeight="1" x14ac:dyDescent="0.4">
      <c r="A40" s="204"/>
      <c r="B40" s="205" t="s">
        <v>127</v>
      </c>
      <c r="C40" s="206"/>
      <c r="D40" s="207">
        <v>20000</v>
      </c>
      <c r="E40" s="206"/>
      <c r="F40" s="208">
        <f>D40</f>
        <v>20000</v>
      </c>
      <c r="G40" s="206"/>
      <c r="H40" s="208">
        <f>F40*G25</f>
        <v>14000</v>
      </c>
      <c r="I40" s="206"/>
      <c r="J40" s="208">
        <f>F40-H40</f>
        <v>6000</v>
      </c>
      <c r="K40" s="206"/>
      <c r="L40" s="209"/>
      <c r="M40" s="206"/>
      <c r="N40" s="209"/>
      <c r="O40" s="162"/>
    </row>
    <row r="41" spans="1:15" ht="20.100000000000001" customHeight="1" x14ac:dyDescent="0.4">
      <c r="A41" s="210"/>
      <c r="B41" s="211" t="s">
        <v>128</v>
      </c>
      <c r="C41" s="212"/>
      <c r="D41" s="213">
        <v>8400</v>
      </c>
      <c r="E41" s="212"/>
      <c r="F41" s="214">
        <f t="shared" ref="F41:F42" si="4">D41</f>
        <v>8400</v>
      </c>
      <c r="G41" s="212"/>
      <c r="H41" s="214">
        <f>F41*G26</f>
        <v>5880</v>
      </c>
      <c r="I41" s="212"/>
      <c r="J41" s="214">
        <f t="shared" ref="J41:J42" si="5">F41-H41</f>
        <v>2520</v>
      </c>
      <c r="K41" s="212"/>
      <c r="L41" s="215"/>
      <c r="M41" s="212"/>
      <c r="N41" s="215"/>
      <c r="O41" s="162"/>
    </row>
    <row r="42" spans="1:15" ht="20.100000000000001" customHeight="1" x14ac:dyDescent="0.4">
      <c r="A42" s="216"/>
      <c r="B42" s="217" t="s">
        <v>129</v>
      </c>
      <c r="C42" s="218"/>
      <c r="D42" s="219">
        <v>0</v>
      </c>
      <c r="E42" s="218"/>
      <c r="F42" s="220">
        <f t="shared" si="4"/>
        <v>0</v>
      </c>
      <c r="G42" s="218"/>
      <c r="H42" s="220">
        <v>0</v>
      </c>
      <c r="I42" s="218"/>
      <c r="J42" s="220">
        <f t="shared" si="5"/>
        <v>0</v>
      </c>
      <c r="K42" s="218"/>
      <c r="L42" s="221"/>
      <c r="M42" s="218"/>
      <c r="N42" s="221"/>
      <c r="O42" s="162"/>
    </row>
    <row r="43" spans="1:15" ht="20.100000000000001" customHeight="1" x14ac:dyDescent="0.4">
      <c r="A43" s="161"/>
      <c r="B43" s="162"/>
      <c r="C43" s="162"/>
      <c r="D43" s="162"/>
      <c r="E43" s="162"/>
      <c r="F43" s="162"/>
      <c r="G43" s="162"/>
      <c r="H43" s="162"/>
      <c r="I43" s="162"/>
      <c r="J43" s="162"/>
      <c r="K43" s="162"/>
      <c r="L43" s="162"/>
      <c r="M43" s="162"/>
      <c r="N43" s="162"/>
      <c r="O43" s="162"/>
    </row>
    <row r="44" spans="1:15" ht="20.100000000000001" customHeight="1" x14ac:dyDescent="0.4">
      <c r="A44" s="180"/>
      <c r="B44" s="82"/>
      <c r="C44" s="265" t="s">
        <v>138</v>
      </c>
      <c r="D44" s="267"/>
      <c r="E44" s="265" t="s">
        <v>142</v>
      </c>
      <c r="F44" s="267"/>
      <c r="G44" s="265" t="s">
        <v>143</v>
      </c>
      <c r="H44" s="267"/>
      <c r="I44" s="265"/>
      <c r="J44" s="267"/>
      <c r="K44" s="265"/>
      <c r="L44" s="267"/>
      <c r="M44" s="265"/>
      <c r="N44" s="267"/>
      <c r="O44" s="162"/>
    </row>
    <row r="45" spans="1:15" ht="20.100000000000001" customHeight="1" x14ac:dyDescent="0.4">
      <c r="A45" s="204"/>
      <c r="B45" s="205" t="s">
        <v>127</v>
      </c>
      <c r="C45" s="206"/>
      <c r="D45" s="207">
        <v>650000</v>
      </c>
      <c r="E45" s="206"/>
      <c r="F45" s="208">
        <f>ROUNDDOWN(F30+L35+J40,-2)</f>
        <v>6000</v>
      </c>
      <c r="G45" s="206"/>
      <c r="H45" s="208">
        <f>MIN(D45,F45)</f>
        <v>6000</v>
      </c>
      <c r="I45" s="206"/>
      <c r="J45" s="209"/>
      <c r="K45" s="206"/>
      <c r="L45" s="209"/>
      <c r="M45" s="206"/>
      <c r="N45" s="209"/>
      <c r="O45" s="162"/>
    </row>
    <row r="46" spans="1:15" ht="20.100000000000001" customHeight="1" x14ac:dyDescent="0.4">
      <c r="A46" s="210"/>
      <c r="B46" s="211" t="s">
        <v>128</v>
      </c>
      <c r="C46" s="212"/>
      <c r="D46" s="213">
        <v>240000</v>
      </c>
      <c r="E46" s="212"/>
      <c r="F46" s="214">
        <f>ROUNDDOWN(F31+L36+J41,-2)</f>
        <v>2500</v>
      </c>
      <c r="G46" s="212"/>
      <c r="H46" s="214">
        <f>MIN(D46,F46)</f>
        <v>2500</v>
      </c>
      <c r="I46" s="212"/>
      <c r="J46" s="215"/>
      <c r="K46" s="212"/>
      <c r="L46" s="215"/>
      <c r="M46" s="212"/>
      <c r="N46" s="215"/>
      <c r="O46" s="162"/>
    </row>
    <row r="47" spans="1:15" ht="20.100000000000001" customHeight="1" x14ac:dyDescent="0.4">
      <c r="A47" s="216"/>
      <c r="B47" s="217" t="s">
        <v>129</v>
      </c>
      <c r="C47" s="218"/>
      <c r="D47" s="219">
        <v>170000</v>
      </c>
      <c r="E47" s="218"/>
      <c r="F47" s="220">
        <f>ROUNDDOWN(F32+L37+J42,-2)</f>
        <v>0</v>
      </c>
      <c r="G47" s="218"/>
      <c r="H47" s="220">
        <f t="shared" ref="H47" si="6">MIN(D47,F47)</f>
        <v>0</v>
      </c>
      <c r="I47" s="218"/>
      <c r="J47" s="221"/>
      <c r="K47" s="218"/>
      <c r="L47" s="221"/>
      <c r="M47" s="218"/>
      <c r="N47" s="221"/>
      <c r="O47" s="162"/>
    </row>
    <row r="48" spans="1:15" ht="20.100000000000001" customHeight="1" x14ac:dyDescent="0.4">
      <c r="A48" s="161"/>
      <c r="B48" s="162"/>
      <c r="C48" s="162"/>
      <c r="D48" s="162"/>
      <c r="E48" s="162"/>
      <c r="F48" s="162"/>
      <c r="G48" s="162"/>
      <c r="H48" s="162"/>
      <c r="I48" s="162"/>
      <c r="J48" s="162"/>
      <c r="K48" s="162"/>
      <c r="L48" s="162"/>
      <c r="M48" s="162"/>
      <c r="N48" s="162"/>
      <c r="O48" s="162"/>
    </row>
  </sheetData>
  <sheetProtection algorithmName="SHA-512" hashValue="tJ0T5GcP5z8Znu4Pckrbf5rRgi+6wN1aGsZcRs7+aTq6Uoyq0Y5dJ6axyeXmcVjcK92McuMjrwyVKfyKHpL37w==" saltValue="wscnI1++KNo9wfWkSfKbjA==" spinCount="100000" sheet="1" formatCells="0" formatColumns="0" formatRows="0" insertColumns="0" insertRows="0" insertHyperlinks="0" deleteColumns="0" deleteRows="0" sort="0" autoFilter="0" pivotTables="0"/>
  <mergeCells count="39">
    <mergeCell ref="M44:N44"/>
    <mergeCell ref="C44:D44"/>
    <mergeCell ref="E44:F44"/>
    <mergeCell ref="G44:H44"/>
    <mergeCell ref="I44:J44"/>
    <mergeCell ref="K44:L44"/>
    <mergeCell ref="M34:N34"/>
    <mergeCell ref="C39:D39"/>
    <mergeCell ref="E39:F39"/>
    <mergeCell ref="G39:H39"/>
    <mergeCell ref="I39:J39"/>
    <mergeCell ref="K39:L39"/>
    <mergeCell ref="M39:N39"/>
    <mergeCell ref="C34:D34"/>
    <mergeCell ref="E34:F34"/>
    <mergeCell ref="G34:H34"/>
    <mergeCell ref="I34:J34"/>
    <mergeCell ref="K34:L34"/>
    <mergeCell ref="G24:H24"/>
    <mergeCell ref="I24:J24"/>
    <mergeCell ref="K24:L24"/>
    <mergeCell ref="M24:N24"/>
    <mergeCell ref="C29:D29"/>
    <mergeCell ref="E29:F29"/>
    <mergeCell ref="G29:H29"/>
    <mergeCell ref="I29:J29"/>
    <mergeCell ref="K29:L29"/>
    <mergeCell ref="M29:N29"/>
    <mergeCell ref="C24:D24"/>
    <mergeCell ref="E24:F24"/>
    <mergeCell ref="C3:E4"/>
    <mergeCell ref="A3:B4"/>
    <mergeCell ref="M7:N7"/>
    <mergeCell ref="C6:D7"/>
    <mergeCell ref="E6:N6"/>
    <mergeCell ref="E7:F7"/>
    <mergeCell ref="G7:H7"/>
    <mergeCell ref="I7:J7"/>
    <mergeCell ref="K7:L7"/>
  </mergeCells>
  <phoneticPr fontId="2"/>
  <pageMargins left="0.7" right="0.7" top="0.75" bottom="0.75" header="0.3" footer="0.3"/>
  <pageSetup paperSize="9" scale="6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'❶資格区分'!$F$2:$F$3</xm:f>
          </x14:formula1>
          <xm:sqref>D8 F8 H8 J8 L8 N8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9"/>
  <sheetViews>
    <sheetView zoomScaleNormal="100" workbookViewId="0">
      <selection activeCell="D32" sqref="D32"/>
    </sheetView>
  </sheetViews>
  <sheetFormatPr defaultRowHeight="18.75" x14ac:dyDescent="0.4"/>
  <cols>
    <col min="1" max="1" width="4.625" style="2" customWidth="1"/>
    <col min="2" max="2" width="18.625" customWidth="1"/>
    <col min="3" max="3" width="4.625" customWidth="1"/>
    <col min="4" max="4" width="12.625" customWidth="1"/>
    <col min="5" max="5" width="4.625" customWidth="1"/>
    <col min="6" max="6" width="12.625" customWidth="1"/>
    <col min="7" max="7" width="4.625" customWidth="1"/>
    <col min="8" max="8" width="12.625" customWidth="1"/>
    <col min="9" max="9" width="4.625" customWidth="1"/>
    <col min="10" max="10" width="12.625" customWidth="1"/>
    <col min="11" max="11" width="4.625" customWidth="1"/>
    <col min="12" max="12" width="12.625" customWidth="1"/>
    <col min="13" max="13" width="4.625" customWidth="1"/>
    <col min="14" max="14" width="12.625" customWidth="1"/>
    <col min="16" max="16" width="11.375" bestFit="1" customWidth="1"/>
  </cols>
  <sheetData>
    <row r="1" spans="1:14" ht="20.100000000000001" customHeight="1" x14ac:dyDescent="0.4">
      <c r="A1" s="75"/>
      <c r="B1" s="76"/>
      <c r="C1" s="261" t="s">
        <v>47</v>
      </c>
      <c r="D1" s="262"/>
      <c r="E1" s="265" t="s">
        <v>72</v>
      </c>
      <c r="F1" s="266"/>
      <c r="G1" s="266"/>
      <c r="H1" s="266"/>
      <c r="I1" s="266"/>
      <c r="J1" s="266"/>
      <c r="K1" s="266"/>
      <c r="L1" s="266"/>
      <c r="M1" s="266"/>
      <c r="N1" s="267"/>
    </row>
    <row r="2" spans="1:14" ht="20.100000000000001" customHeight="1" x14ac:dyDescent="0.4">
      <c r="A2" s="240"/>
      <c r="B2" s="241"/>
      <c r="C2" s="263"/>
      <c r="D2" s="264"/>
      <c r="E2" s="261" t="s">
        <v>11</v>
      </c>
      <c r="F2" s="262"/>
      <c r="G2" s="261" t="s">
        <v>12</v>
      </c>
      <c r="H2" s="262"/>
      <c r="I2" s="261" t="s">
        <v>13</v>
      </c>
      <c r="J2" s="262"/>
      <c r="K2" s="261" t="s">
        <v>14</v>
      </c>
      <c r="L2" s="262"/>
      <c r="M2" s="261" t="s">
        <v>15</v>
      </c>
      <c r="N2" s="262"/>
    </row>
    <row r="3" spans="1:14" ht="20.100000000000001" customHeight="1" x14ac:dyDescent="0.4">
      <c r="A3" s="7"/>
      <c r="B3" s="136" t="s">
        <v>152</v>
      </c>
      <c r="C3" s="80"/>
      <c r="D3" s="243">
        <f>入力シート!D19</f>
        <v>0</v>
      </c>
      <c r="E3" s="81"/>
      <c r="F3" s="174">
        <f>入力シート!F19</f>
        <v>0</v>
      </c>
      <c r="G3" s="81"/>
      <c r="H3" s="174">
        <f>入力シート!H19</f>
        <v>0</v>
      </c>
      <c r="I3" s="81"/>
      <c r="J3" s="174">
        <f>入力シート!J19</f>
        <v>0</v>
      </c>
      <c r="K3" s="81"/>
      <c r="L3" s="174">
        <f>入力シート!L19</f>
        <v>0</v>
      </c>
      <c r="M3" s="81"/>
      <c r="N3" s="174">
        <f>入力シート!N19</f>
        <v>0</v>
      </c>
    </row>
    <row r="4" spans="1:14" ht="20.100000000000001" customHeight="1" x14ac:dyDescent="0.4">
      <c r="A4" s="7"/>
      <c r="B4" s="136" t="s">
        <v>155</v>
      </c>
      <c r="C4" s="80"/>
      <c r="D4" s="243" t="str">
        <f>'❺年齢計算'!D9</f>
        <v/>
      </c>
      <c r="E4" s="81"/>
      <c r="F4" s="243" t="str">
        <f>'❺年齢計算'!F9</f>
        <v/>
      </c>
      <c r="G4" s="81"/>
      <c r="H4" s="243" t="str">
        <f>'❺年齢計算'!H9</f>
        <v/>
      </c>
      <c r="I4" s="81"/>
      <c r="J4" s="243" t="str">
        <f>'❺年齢計算'!J9</f>
        <v/>
      </c>
      <c r="K4" s="81"/>
      <c r="L4" s="243" t="str">
        <f>'❺年齢計算'!L9</f>
        <v/>
      </c>
      <c r="M4" s="81"/>
      <c r="N4" s="243" t="str">
        <f>'❺年齢計算'!N9</f>
        <v/>
      </c>
    </row>
    <row r="5" spans="1:14" ht="20.100000000000001" customHeight="1" x14ac:dyDescent="0.4">
      <c r="A5" s="7"/>
      <c r="B5" s="136" t="s">
        <v>18</v>
      </c>
      <c r="C5" s="80"/>
      <c r="D5" s="243">
        <f>入力シート!D16</f>
        <v>0</v>
      </c>
      <c r="E5" s="81"/>
      <c r="F5" s="243">
        <f>入力シート!F16</f>
        <v>0</v>
      </c>
      <c r="G5" s="81"/>
      <c r="H5" s="243">
        <f>入力シート!H16</f>
        <v>0</v>
      </c>
      <c r="I5" s="81"/>
      <c r="J5" s="243">
        <f>入力シート!J16</f>
        <v>0</v>
      </c>
      <c r="K5" s="81"/>
      <c r="L5" s="243">
        <f>入力シート!L16</f>
        <v>0</v>
      </c>
      <c r="M5" s="81"/>
      <c r="N5" s="243">
        <f>入力シート!N16</f>
        <v>0</v>
      </c>
    </row>
    <row r="6" spans="1:14" ht="20.100000000000001" customHeight="1" x14ac:dyDescent="0.4">
      <c r="A6" s="7"/>
      <c r="B6" s="136" t="s">
        <v>156</v>
      </c>
      <c r="C6" s="80"/>
      <c r="D6" s="243">
        <f>IF(AND(D4&gt;=65,D5&gt;0),1,0)</f>
        <v>0</v>
      </c>
      <c r="E6" s="81"/>
      <c r="F6" s="243">
        <f t="shared" ref="F6:N6" si="0">IF(AND(F4&gt;=65,F5&gt;0),1,0)</f>
        <v>0</v>
      </c>
      <c r="G6" s="81"/>
      <c r="H6" s="243">
        <f t="shared" si="0"/>
        <v>0</v>
      </c>
      <c r="I6" s="81"/>
      <c r="J6" s="243">
        <f t="shared" si="0"/>
        <v>0</v>
      </c>
      <c r="K6" s="81"/>
      <c r="L6" s="243">
        <f t="shared" si="0"/>
        <v>0</v>
      </c>
      <c r="M6" s="81"/>
      <c r="N6" s="243">
        <f t="shared" si="0"/>
        <v>0</v>
      </c>
    </row>
    <row r="7" spans="1:14" ht="20.100000000000001" customHeight="1" x14ac:dyDescent="0.4">
      <c r="A7" s="7"/>
      <c r="B7" s="136" t="s">
        <v>151</v>
      </c>
      <c r="C7" s="80"/>
      <c r="D7" s="72">
        <f>IF(D3-'❶資格区分'!$F$20&gt;0,D3-'❶資格区分'!$F$20,0)</f>
        <v>0</v>
      </c>
      <c r="E7" s="81"/>
      <c r="F7" s="72">
        <f>IF(F3-'❶資格区分'!$F$20&gt;0,F3-'❶資格区分'!$F$20,0)</f>
        <v>0</v>
      </c>
      <c r="G7" s="81"/>
      <c r="H7" s="72">
        <f>IF(H3-'❶資格区分'!$F$20&gt;0,H3-'❶資格区分'!$F$20,0)</f>
        <v>0</v>
      </c>
      <c r="I7" s="81"/>
      <c r="J7" s="72">
        <f>IF(J3-'❶資格区分'!$F$20&gt;0,J3-'❶資格区分'!$F$20,0)</f>
        <v>0</v>
      </c>
      <c r="K7" s="81"/>
      <c r="L7" s="72">
        <f>IF(L3-'❶資格区分'!$F$20&gt;0,L3-'❶資格区分'!$F$20,0)</f>
        <v>0</v>
      </c>
      <c r="M7" s="81"/>
      <c r="N7" s="72">
        <f>IF(N3-'❶資格区分'!$F$20&gt;0,N3-'❶資格区分'!$F$20,0)</f>
        <v>0</v>
      </c>
    </row>
    <row r="8" spans="1:14" ht="20.100000000000001" customHeight="1" x14ac:dyDescent="0.4">
      <c r="A8" s="7"/>
      <c r="B8" s="136" t="s">
        <v>158</v>
      </c>
      <c r="C8" s="80"/>
      <c r="D8" s="72">
        <f>150000*D6</f>
        <v>0</v>
      </c>
      <c r="E8" s="81"/>
      <c r="F8" s="72">
        <f>150000*F6</f>
        <v>0</v>
      </c>
      <c r="G8" s="81"/>
      <c r="H8" s="72">
        <f>150000*H6</f>
        <v>0</v>
      </c>
      <c r="I8" s="81"/>
      <c r="J8" s="72">
        <f>150000*J6</f>
        <v>0</v>
      </c>
      <c r="K8" s="81"/>
      <c r="L8" s="72">
        <f>150000*L6</f>
        <v>0</v>
      </c>
      <c r="M8" s="81"/>
      <c r="N8" s="72">
        <f>150000*N6</f>
        <v>0</v>
      </c>
    </row>
    <row r="9" spans="1:14" ht="20.100000000000001" customHeight="1" x14ac:dyDescent="0.4">
      <c r="A9" s="7"/>
      <c r="B9" s="136" t="s">
        <v>154</v>
      </c>
      <c r="C9" s="80"/>
      <c r="D9" s="72">
        <f>IF(D3-D8&gt;0,D3-D8,0)</f>
        <v>0</v>
      </c>
      <c r="E9" s="81"/>
      <c r="F9" s="72">
        <f>IF(F3-F8&gt;0,F3-F8,0)</f>
        <v>0</v>
      </c>
      <c r="G9" s="81"/>
      <c r="H9" s="72">
        <f>IF(H3-H8&gt;0,H3-H8,0)</f>
        <v>0</v>
      </c>
      <c r="I9" s="81"/>
      <c r="J9" s="72">
        <f>IF(J3-J8&gt;0,J3-J8,0)</f>
        <v>0</v>
      </c>
      <c r="K9" s="81"/>
      <c r="L9" s="72">
        <f>IF(L3-L8&gt;0,L3-L8,0)</f>
        <v>0</v>
      </c>
      <c r="M9" s="81"/>
      <c r="N9" s="72">
        <f>IF(N3-N8&gt;0,N3-N8,0)</f>
        <v>0</v>
      </c>
    </row>
  </sheetData>
  <sheetProtection password="C63C" sheet="1" formatCells="0" formatColumns="0" formatRows="0" insertColumns="0" insertRows="0" insertHyperlinks="0" deleteColumns="0" deleteRows="0" sort="0" autoFilter="0" pivotTables="0"/>
  <mergeCells count="7">
    <mergeCell ref="C1:D2"/>
    <mergeCell ref="E1:N1"/>
    <mergeCell ref="E2:F2"/>
    <mergeCell ref="G2:H2"/>
    <mergeCell ref="I2:J2"/>
    <mergeCell ref="K2:L2"/>
    <mergeCell ref="M2:N2"/>
  </mergeCells>
  <phoneticPr fontId="2"/>
  <pageMargins left="0.7" right="0.7" top="0.75" bottom="0.75" header="0.3" footer="0.3"/>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12"/>
  <sheetViews>
    <sheetView workbookViewId="0">
      <selection activeCell="N4" sqref="N4"/>
    </sheetView>
  </sheetViews>
  <sheetFormatPr defaultRowHeight="18.75" x14ac:dyDescent="0.4"/>
  <cols>
    <col min="1" max="1" width="15.625" customWidth="1"/>
    <col min="2" max="2" width="15.375" bestFit="1" customWidth="1"/>
    <col min="3" max="3" width="3.625" customWidth="1"/>
    <col min="4" max="4" width="16.625" customWidth="1"/>
    <col min="5" max="5" width="3.625" customWidth="1"/>
    <col min="6" max="6" width="16.625" customWidth="1"/>
    <col min="7" max="7" width="3.625" customWidth="1"/>
    <col min="8" max="8" width="16.625" customWidth="1"/>
    <col min="9" max="9" width="3.625" customWidth="1"/>
    <col min="10" max="10" width="16.625" customWidth="1"/>
    <col min="11" max="11" width="3.625" customWidth="1"/>
    <col min="12" max="12" width="16.625" customWidth="1"/>
    <col min="13" max="13" width="3.625" customWidth="1"/>
    <col min="14" max="14" width="16.625" customWidth="1"/>
  </cols>
  <sheetData>
    <row r="2" spans="1:15" x14ac:dyDescent="0.4">
      <c r="A2" s="75"/>
      <c r="B2" s="76"/>
      <c r="C2" s="261" t="s">
        <v>47</v>
      </c>
      <c r="D2" s="262"/>
      <c r="E2" s="265" t="s">
        <v>72</v>
      </c>
      <c r="F2" s="266"/>
      <c r="G2" s="266"/>
      <c r="H2" s="266"/>
      <c r="I2" s="266"/>
      <c r="J2" s="266"/>
      <c r="K2" s="266"/>
      <c r="L2" s="266"/>
      <c r="M2" s="266"/>
      <c r="N2" s="267"/>
    </row>
    <row r="3" spans="1:15" x14ac:dyDescent="0.4">
      <c r="A3" s="182"/>
      <c r="B3" s="183"/>
      <c r="C3" s="263"/>
      <c r="D3" s="264"/>
      <c r="E3" s="261" t="s">
        <v>11</v>
      </c>
      <c r="F3" s="262"/>
      <c r="G3" s="261" t="s">
        <v>12</v>
      </c>
      <c r="H3" s="262"/>
      <c r="I3" s="261" t="s">
        <v>13</v>
      </c>
      <c r="J3" s="262"/>
      <c r="K3" s="261" t="s">
        <v>14</v>
      </c>
      <c r="L3" s="262"/>
      <c r="M3" s="261" t="s">
        <v>15</v>
      </c>
      <c r="N3" s="262"/>
    </row>
    <row r="4" spans="1:15" x14ac:dyDescent="0.4">
      <c r="A4" s="137"/>
      <c r="B4" s="138" t="s">
        <v>119</v>
      </c>
      <c r="C4" s="26"/>
      <c r="D4" s="190">
        <f>入力シート!D9</f>
        <v>0</v>
      </c>
      <c r="E4" s="195"/>
      <c r="F4" s="191">
        <f>入力シート!F9</f>
        <v>0</v>
      </c>
      <c r="G4" s="195"/>
      <c r="H4" s="191">
        <f>入力シート!H9</f>
        <v>0</v>
      </c>
      <c r="I4" s="195"/>
      <c r="J4" s="191">
        <f>入力シート!J9</f>
        <v>0</v>
      </c>
      <c r="K4" s="195"/>
      <c r="L4" s="191">
        <f>入力シート!L9</f>
        <v>0</v>
      </c>
      <c r="M4" s="195"/>
      <c r="N4" s="191">
        <f>入力シート!N9</f>
        <v>0</v>
      </c>
    </row>
    <row r="5" spans="1:15" x14ac:dyDescent="0.4">
      <c r="A5" s="185"/>
      <c r="B5" s="186" t="s">
        <v>120</v>
      </c>
      <c r="C5" s="39"/>
      <c r="D5" s="192">
        <f>入力シート!D10</f>
        <v>0</v>
      </c>
      <c r="E5" s="196"/>
      <c r="F5" s="193">
        <f>入力シート!F10</f>
        <v>0</v>
      </c>
      <c r="G5" s="196"/>
      <c r="H5" s="193">
        <f>入力シート!H10</f>
        <v>0</v>
      </c>
      <c r="I5" s="196"/>
      <c r="J5" s="193">
        <f>入力シート!J10</f>
        <v>0</v>
      </c>
      <c r="K5" s="196"/>
      <c r="L5" s="193">
        <f>入力シート!L10</f>
        <v>0</v>
      </c>
      <c r="M5" s="196"/>
      <c r="N5" s="193">
        <f>入力シート!N10</f>
        <v>0</v>
      </c>
    </row>
    <row r="6" spans="1:15" x14ac:dyDescent="0.4">
      <c r="A6" s="185"/>
      <c r="B6" s="186" t="s">
        <v>123</v>
      </c>
      <c r="C6" s="39"/>
      <c r="D6" s="192">
        <f>入力シート!D11</f>
        <v>0</v>
      </c>
      <c r="E6" s="196"/>
      <c r="F6" s="193">
        <f>入力シート!F11</f>
        <v>0</v>
      </c>
      <c r="G6" s="196"/>
      <c r="H6" s="193">
        <f>入力シート!H11</f>
        <v>0</v>
      </c>
      <c r="I6" s="196"/>
      <c r="J6" s="193">
        <f>入力シート!J11</f>
        <v>0</v>
      </c>
      <c r="K6" s="196"/>
      <c r="L6" s="193">
        <f>入力シート!L11</f>
        <v>0</v>
      </c>
      <c r="M6" s="196"/>
      <c r="N6" s="193">
        <f>入力シート!N11</f>
        <v>0</v>
      </c>
    </row>
    <row r="7" spans="1:15" x14ac:dyDescent="0.4">
      <c r="A7" s="8"/>
      <c r="B7" s="83" t="s">
        <v>124</v>
      </c>
      <c r="C7" s="40"/>
      <c r="D7" s="43" t="str">
        <f>D4&amp;"年"&amp;D5&amp;"月"&amp;D6&amp;"日"</f>
        <v>0年0月0日</v>
      </c>
      <c r="E7" s="40"/>
      <c r="F7" s="194" t="str">
        <f>F4&amp;"年"&amp;F5&amp;"月"&amp;F6&amp;"日"</f>
        <v>0年0月0日</v>
      </c>
      <c r="G7" s="40"/>
      <c r="H7" s="194" t="str">
        <f>H4&amp;"年"&amp;H5&amp;"月"&amp;H6&amp;"日"</f>
        <v>0年0月0日</v>
      </c>
      <c r="I7" s="40"/>
      <c r="J7" s="194" t="str">
        <f>J4&amp;"年"&amp;J5&amp;"月"&amp;J6&amp;"日"</f>
        <v>0年0月0日</v>
      </c>
      <c r="K7" s="40"/>
      <c r="L7" s="194" t="str">
        <f>L4&amp;"年"&amp;L5&amp;"月"&amp;L6&amp;"日"</f>
        <v>0年0月0日</v>
      </c>
      <c r="M7" s="40"/>
      <c r="N7" s="194" t="str">
        <f>N4&amp;"年"&amp;N5&amp;"月"&amp;N6&amp;"日"</f>
        <v>0年0月0日</v>
      </c>
    </row>
    <row r="8" spans="1:15" x14ac:dyDescent="0.4">
      <c r="A8" s="70" t="str">
        <f>入力シート!H1&amp;入力シート!I1&amp;入力シート!J1&amp;入力シート!K1&amp;入力シート!L1&amp;入力シート!M1</f>
        <v>2025年4月1日</v>
      </c>
      <c r="B8" s="199" t="s">
        <v>111</v>
      </c>
      <c r="C8" s="70"/>
      <c r="D8" s="197" t="str">
        <f>IFERROR(DATEDIF(D7,$A$8,"Y"),"")</f>
        <v/>
      </c>
      <c r="E8" s="70"/>
      <c r="F8" s="197" t="str">
        <f>IFERROR(DATEDIF(F7,$A$8,"Y"),"")</f>
        <v/>
      </c>
      <c r="G8" s="70"/>
      <c r="H8" s="197" t="str">
        <f>IFERROR(DATEDIF(H7,$A$8,"Y"),"")</f>
        <v/>
      </c>
      <c r="I8" s="70"/>
      <c r="J8" s="197" t="str">
        <f>IFERROR(DATEDIF(J7,$A$8,"Y"),"")</f>
        <v/>
      </c>
      <c r="K8" s="70"/>
      <c r="L8" s="197" t="str">
        <f>IFERROR(DATEDIF(L7,$A$8,"Y"),"")</f>
        <v/>
      </c>
      <c r="M8" s="70"/>
      <c r="N8" s="197" t="str">
        <f>IFERROR(DATEDIF(N7,$A$8,"Y"),"")</f>
        <v/>
      </c>
    </row>
    <row r="9" spans="1:15" x14ac:dyDescent="0.4">
      <c r="A9" s="70" t="str">
        <f>IF(入力シート!J1&gt;3,入力シート!H1,入力シート!H1-1)&amp;"年"&amp;1&amp;"月"&amp;"1"&amp;"日"</f>
        <v>2025年1月1日</v>
      </c>
      <c r="B9" s="199" t="s">
        <v>112</v>
      </c>
      <c r="C9" s="70"/>
      <c r="D9" s="197" t="str">
        <f>IFERROR(DATEDIF(D7,$A$9,"Y"),"")</f>
        <v/>
      </c>
      <c r="E9" s="70"/>
      <c r="F9" s="197" t="str">
        <f>IFERROR(DATEDIF(F7,$A$9,"Y"),"")</f>
        <v/>
      </c>
      <c r="G9" s="70"/>
      <c r="H9" s="197" t="str">
        <f>IFERROR(DATEDIF(H7,$A$9,"Y"),"")</f>
        <v/>
      </c>
      <c r="I9" s="70"/>
      <c r="J9" s="197" t="str">
        <f>IFERROR(DATEDIF(J7,$A$9,"Y"),"")</f>
        <v/>
      </c>
      <c r="K9" s="70"/>
      <c r="L9" s="197" t="str">
        <f>IFERROR(DATEDIF(L7,$A$9,"Y"),"")</f>
        <v/>
      </c>
      <c r="M9" s="70"/>
      <c r="N9" s="197" t="str">
        <f>IFERROR(DATEDIF(N7,$A$9,"Y"),"")</f>
        <v/>
      </c>
      <c r="O9" t="s">
        <v>115</v>
      </c>
    </row>
    <row r="10" spans="1:15" x14ac:dyDescent="0.4">
      <c r="A10" s="70" t="str">
        <f>IF(入力シート!J1&gt;3,入力シート!H1,入力シート!H1-1)&amp;"年"&amp;4&amp;"月"&amp;"1"&amp;"日"</f>
        <v>2025年4月1日</v>
      </c>
      <c r="B10" s="199" t="s">
        <v>113</v>
      </c>
      <c r="C10" s="70"/>
      <c r="D10" s="197" t="str">
        <f>IFERROR(DATEDIF(D7,$A$10,"Y"),"")</f>
        <v/>
      </c>
      <c r="E10" s="70"/>
      <c r="F10" s="197" t="str">
        <f>IFERROR(DATEDIF(F7,$A$10,"Y"),"")</f>
        <v/>
      </c>
      <c r="G10" s="70"/>
      <c r="H10" s="197" t="str">
        <f>IFERROR(DATEDIF(H7,$A$10,"Y"),"")</f>
        <v/>
      </c>
      <c r="I10" s="70"/>
      <c r="J10" s="197" t="str">
        <f>IFERROR(DATEDIF(J7,$A$10,"Y"),"")</f>
        <v/>
      </c>
      <c r="K10" s="70"/>
      <c r="L10" s="197" t="str">
        <f>IFERROR(DATEDIF(L7,$A$10,"Y"),"")</f>
        <v/>
      </c>
      <c r="M10" s="70"/>
      <c r="N10" s="197" t="str">
        <f>IFERROR(DATEDIF(N7,$A$10,"Y"),"")</f>
        <v/>
      </c>
      <c r="O10" t="s">
        <v>114</v>
      </c>
    </row>
    <row r="11" spans="1:15" x14ac:dyDescent="0.4">
      <c r="A11" s="198"/>
      <c r="B11" s="201" t="s">
        <v>116</v>
      </c>
      <c r="C11" s="70">
        <f>IFERROR(IF(D10&gt;=7,0,1),0)</f>
        <v>0</v>
      </c>
      <c r="D11" s="197" t="str">
        <f>VLOOKUP(C11,'❶資格区分'!$E$10:$G$11,2,FALSE)</f>
        <v>非該当</v>
      </c>
      <c r="E11" s="70">
        <f>IFERROR(IF(F10&gt;=7,0,1),0)</f>
        <v>0</v>
      </c>
      <c r="F11" s="197" t="str">
        <f>VLOOKUP(E11,'❶資格区分'!$E$10:$G$11,2,FALSE)</f>
        <v>非該当</v>
      </c>
      <c r="G11" s="70">
        <f>IFERROR(IF(H10&gt;=7,0,1),0)</f>
        <v>0</v>
      </c>
      <c r="H11" s="197" t="str">
        <f>VLOOKUP(G11,'❶資格区分'!$E$10:$G$11,2,FALSE)</f>
        <v>非該当</v>
      </c>
      <c r="I11" s="70">
        <f>IFERROR(IF(J10&gt;=7,0,1),0)</f>
        <v>0</v>
      </c>
      <c r="J11" s="197" t="str">
        <f>VLOOKUP(I11,'❶資格区分'!$E$10:$G$11,2,FALSE)</f>
        <v>非該当</v>
      </c>
      <c r="K11" s="70">
        <f>IFERROR(IF(L10&gt;=7,0,1),0)</f>
        <v>0</v>
      </c>
      <c r="L11" s="197" t="str">
        <f>VLOOKUP(K11,'❶資格区分'!$E$10:$G$11,2,FALSE)</f>
        <v>非該当</v>
      </c>
      <c r="M11" s="70">
        <f>IFERROR(IF(N10&gt;=7,0,1),0)</f>
        <v>0</v>
      </c>
      <c r="N11" s="197" t="str">
        <f>VLOOKUP(M11,'❶資格区分'!$E$10:$G$11,2,FALSE)</f>
        <v>非該当</v>
      </c>
    </row>
    <row r="12" spans="1:15" x14ac:dyDescent="0.4">
      <c r="A12" s="181" t="s">
        <v>78</v>
      </c>
      <c r="B12" s="202" t="s">
        <v>61</v>
      </c>
      <c r="C12" s="70">
        <f>IFERROR(VLOOKUP(D10,'❶資格区分'!$A$2:$C$76,2,FALSE),0)</f>
        <v>0</v>
      </c>
      <c r="D12" s="197" t="str">
        <f>IFERROR(VLOOKUP(D10,'❶資格区分'!$A$2:$C$76,3,FALSE),"******")</f>
        <v>******</v>
      </c>
      <c r="E12" s="70">
        <f>IFERROR(VLOOKUP(F10,'❶資格区分'!$A$2:$C$76,2,FALSE),0)</f>
        <v>0</v>
      </c>
      <c r="F12" s="197" t="str">
        <f>IFERROR(VLOOKUP(F10,'❶資格区分'!$A$2:$C$76,3,FALSE),"******")</f>
        <v>******</v>
      </c>
      <c r="G12" s="70">
        <f>IFERROR(VLOOKUP(H10,'❶資格区分'!$A$2:$C$76,2,FALSE),0)</f>
        <v>0</v>
      </c>
      <c r="H12" s="197" t="str">
        <f>IFERROR(VLOOKUP(H10,'❶資格区分'!$A$2:$C$76,3,FALSE),"******")</f>
        <v>******</v>
      </c>
      <c r="I12" s="70">
        <f>IFERROR(VLOOKUP(J10,'❶資格区分'!$A$2:$C$76,2,FALSE),0)</f>
        <v>0</v>
      </c>
      <c r="J12" s="197" t="str">
        <f>IFERROR(VLOOKUP(J10,'❶資格区分'!$A$2:$C$76,3,FALSE),"******")</f>
        <v>******</v>
      </c>
      <c r="K12" s="70">
        <f>IFERROR(VLOOKUP(L10,'❶資格区分'!$A$2:$C$76,2,FALSE),0)</f>
        <v>0</v>
      </c>
      <c r="L12" s="197" t="str">
        <f>IFERROR(VLOOKUP(L10,'❶資格区分'!$A$2:$C$76,3,FALSE),"******")</f>
        <v>******</v>
      </c>
      <c r="M12" s="70">
        <f>IFERROR(VLOOKUP(N10,'❶資格区分'!$A$2:$C$76,2,FALSE),0)</f>
        <v>0</v>
      </c>
      <c r="N12" s="197" t="str">
        <f>IFERROR(VLOOKUP(N10,'❶資格区分'!$A$2:$C$76,3,FALSE),"******")</f>
        <v>******</v>
      </c>
    </row>
  </sheetData>
  <sheetProtection password="C63C" sheet="1" formatCells="0" formatColumns="0" formatRows="0" insertColumns="0" insertRows="0" insertHyperlinks="0" deleteColumns="0" deleteRows="0" sort="0" autoFilter="0" pivotTables="0"/>
  <mergeCells count="7">
    <mergeCell ref="C2:D3"/>
    <mergeCell ref="E2:N2"/>
    <mergeCell ref="E3:F3"/>
    <mergeCell ref="G3:H3"/>
    <mergeCell ref="I3:J3"/>
    <mergeCell ref="K3:L3"/>
    <mergeCell ref="M3:N3"/>
  </mergeCells>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8"/>
  <sheetViews>
    <sheetView zoomScale="80" zoomScaleNormal="80" workbookViewId="0">
      <selection activeCell="S12" sqref="S12"/>
    </sheetView>
  </sheetViews>
  <sheetFormatPr defaultRowHeight="18.75" x14ac:dyDescent="0.4"/>
  <cols>
    <col min="1" max="1" width="4.625" customWidth="1"/>
    <col min="2" max="2" width="30.625" customWidth="1"/>
    <col min="3" max="8" width="12.625" customWidth="1"/>
    <col min="10" max="10" width="4.625" customWidth="1"/>
    <col min="11" max="11" width="12.625" customWidth="1"/>
    <col min="12" max="12" width="10.625" customWidth="1"/>
    <col min="13" max="13" width="4.625" customWidth="1"/>
    <col min="14" max="14" width="10.625" customWidth="1"/>
    <col min="15" max="15" width="4.625" customWidth="1"/>
    <col min="16" max="16" width="10.625" customWidth="1"/>
    <col min="17" max="17" width="4.625" customWidth="1"/>
    <col min="18" max="18" width="10.625" customWidth="1"/>
    <col min="19" max="19" width="4.625" customWidth="1"/>
    <col min="21" max="23" width="13.625" customWidth="1"/>
  </cols>
  <sheetData>
    <row r="1" spans="1:25" x14ac:dyDescent="0.4">
      <c r="A1" s="3" t="s">
        <v>104</v>
      </c>
    </row>
    <row r="2" spans="1:25" ht="9.9499999999999993" customHeight="1" x14ac:dyDescent="0.4">
      <c r="K2" s="141"/>
    </row>
    <row r="3" spans="1:25" ht="20.100000000000001" customHeight="1" x14ac:dyDescent="0.4">
      <c r="A3" s="12"/>
      <c r="B3" s="12"/>
      <c r="C3" s="12" t="s">
        <v>47</v>
      </c>
      <c r="D3" s="12" t="s">
        <v>11</v>
      </c>
      <c r="E3" s="12" t="s">
        <v>12</v>
      </c>
      <c r="F3" s="12" t="s">
        <v>13</v>
      </c>
      <c r="G3" s="12" t="s">
        <v>14</v>
      </c>
      <c r="H3" s="12" t="s">
        <v>15</v>
      </c>
      <c r="J3" s="167"/>
      <c r="K3" s="178"/>
      <c r="L3" s="268" t="s">
        <v>99</v>
      </c>
      <c r="M3" s="268"/>
      <c r="N3" s="268"/>
      <c r="O3" s="268"/>
      <c r="P3" s="268"/>
      <c r="Q3" s="268"/>
      <c r="R3" s="268"/>
      <c r="S3" s="268"/>
      <c r="T3" s="268"/>
      <c r="U3" s="158" t="s">
        <v>101</v>
      </c>
      <c r="V3" s="168" t="s">
        <v>102</v>
      </c>
      <c r="W3" s="168" t="s">
        <v>28</v>
      </c>
      <c r="X3" s="167"/>
      <c r="Y3" s="167" t="s">
        <v>105</v>
      </c>
    </row>
    <row r="4" spans="1:25" ht="20.100000000000001" customHeight="1" x14ac:dyDescent="0.4">
      <c r="A4" s="142" t="s">
        <v>97</v>
      </c>
      <c r="B4" s="143" t="s">
        <v>96</v>
      </c>
      <c r="C4" s="50">
        <f>入力シート!C8</f>
        <v>0</v>
      </c>
      <c r="D4" s="50">
        <f>入力シート!E8</f>
        <v>0</v>
      </c>
      <c r="E4" s="50">
        <f>入力シート!G8</f>
        <v>0</v>
      </c>
      <c r="F4" s="50">
        <f>入力シート!I8</f>
        <v>0</v>
      </c>
      <c r="G4" s="50">
        <f>入力シート!K8</f>
        <v>0</v>
      </c>
      <c r="H4" s="50">
        <f>入力シート!M8</f>
        <v>0</v>
      </c>
      <c r="J4" s="49">
        <v>7</v>
      </c>
      <c r="K4" s="169" t="s">
        <v>92</v>
      </c>
      <c r="L4" s="159">
        <v>430000</v>
      </c>
      <c r="M4" s="170" t="s">
        <v>94</v>
      </c>
      <c r="N4" s="160">
        <v>100000</v>
      </c>
      <c r="O4" s="170" t="s">
        <v>29</v>
      </c>
      <c r="P4" s="170" t="s">
        <v>98</v>
      </c>
      <c r="Q4" s="170" t="s">
        <v>94</v>
      </c>
      <c r="R4" s="256">
        <v>0</v>
      </c>
      <c r="S4" s="170" t="s">
        <v>29</v>
      </c>
      <c r="T4" s="171">
        <v>0</v>
      </c>
      <c r="U4" s="174">
        <f>IF(SUM($C$13:$H$13)=0,L4,L4+N4*((SUM($C$13:$H$13))-1))</f>
        <v>430000</v>
      </c>
      <c r="V4" s="175">
        <f>SUM(C12:H12)</f>
        <v>0</v>
      </c>
      <c r="W4" s="176">
        <f>IF(U4&gt;=V4,1,0)</f>
        <v>1</v>
      </c>
      <c r="X4" s="49">
        <f>J4*W4</f>
        <v>7</v>
      </c>
      <c r="Y4" s="49">
        <v>0.7</v>
      </c>
    </row>
    <row r="5" spans="1:25" ht="20.100000000000001" customHeight="1" x14ac:dyDescent="0.4">
      <c r="A5" s="144"/>
      <c r="B5" s="145" t="s">
        <v>100</v>
      </c>
      <c r="C5" s="152" t="str">
        <f>入力シート!D12</f>
        <v/>
      </c>
      <c r="D5" s="152" t="str">
        <f>入力シート!F12</f>
        <v/>
      </c>
      <c r="E5" s="152" t="str">
        <f>入力シート!H12</f>
        <v/>
      </c>
      <c r="F5" s="152" t="str">
        <f>入力シート!J12</f>
        <v/>
      </c>
      <c r="G5" s="152" t="str">
        <f>入力シート!L12</f>
        <v/>
      </c>
      <c r="H5" s="152" t="str">
        <f>入力シート!N12</f>
        <v/>
      </c>
      <c r="J5" s="49">
        <v>5</v>
      </c>
      <c r="K5" s="169" t="s">
        <v>93</v>
      </c>
      <c r="L5" s="159">
        <v>430000</v>
      </c>
      <c r="M5" s="170" t="s">
        <v>94</v>
      </c>
      <c r="N5" s="160">
        <v>100000</v>
      </c>
      <c r="O5" s="170" t="s">
        <v>29</v>
      </c>
      <c r="P5" s="170" t="s">
        <v>98</v>
      </c>
      <c r="Q5" s="170" t="s">
        <v>94</v>
      </c>
      <c r="R5" s="257">
        <v>305000</v>
      </c>
      <c r="S5" s="170" t="s">
        <v>29</v>
      </c>
      <c r="T5" s="171" t="s">
        <v>97</v>
      </c>
      <c r="U5" s="174">
        <f>IF(SUM($C$13:$H$13)=0,L5+R5*(SUM($C$4:$H$4)),L5+N5*((SUM($C$13:$H$13))-1)+R5*(SUM($C$4:$H$4)))</f>
        <v>430000</v>
      </c>
      <c r="V5" s="175">
        <f>V4</f>
        <v>0</v>
      </c>
      <c r="W5" s="176">
        <f t="shared" ref="W5:W6" si="0">IF(U5&gt;=V5,1,0)</f>
        <v>1</v>
      </c>
      <c r="X5" s="49">
        <f t="shared" ref="X5:X7" si="1">J5*W5</f>
        <v>5</v>
      </c>
      <c r="Y5" s="49">
        <v>0.5</v>
      </c>
    </row>
    <row r="6" spans="1:25" ht="20.100000000000001" customHeight="1" x14ac:dyDescent="0.4">
      <c r="A6" s="146"/>
      <c r="B6" s="147" t="s">
        <v>61</v>
      </c>
      <c r="C6" s="153">
        <f>入力シート!C13</f>
        <v>0</v>
      </c>
      <c r="D6" s="153">
        <f>入力シート!E13</f>
        <v>0</v>
      </c>
      <c r="E6" s="153">
        <f>入力シート!G13</f>
        <v>0</v>
      </c>
      <c r="F6" s="153">
        <f>入力シート!I13</f>
        <v>0</v>
      </c>
      <c r="G6" s="153">
        <f>入力シート!K13</f>
        <v>0</v>
      </c>
      <c r="H6" s="153">
        <f>入力シート!M13</f>
        <v>0</v>
      </c>
      <c r="J6" s="49">
        <v>3</v>
      </c>
      <c r="K6" s="169" t="s">
        <v>149</v>
      </c>
      <c r="L6" s="159">
        <v>430000</v>
      </c>
      <c r="M6" s="170" t="s">
        <v>94</v>
      </c>
      <c r="N6" s="160">
        <v>100000</v>
      </c>
      <c r="O6" s="170" t="s">
        <v>29</v>
      </c>
      <c r="P6" s="170" t="s">
        <v>98</v>
      </c>
      <c r="Q6" s="170" t="s">
        <v>94</v>
      </c>
      <c r="R6" s="257">
        <v>560000</v>
      </c>
      <c r="S6" s="170" t="s">
        <v>29</v>
      </c>
      <c r="T6" s="171" t="s">
        <v>97</v>
      </c>
      <c r="U6" s="174">
        <f>IF(SUM($C$13:$H$13)=0,L6+R6*(SUM($C$4:$H$4)),L6+N6*((SUM($C$13:$H$13))-1)+R6*(SUM($C$4:$H$4)))</f>
        <v>430000</v>
      </c>
      <c r="V6" s="175">
        <f>V4</f>
        <v>0</v>
      </c>
      <c r="W6" s="176">
        <f t="shared" si="0"/>
        <v>1</v>
      </c>
      <c r="X6" s="49">
        <f t="shared" si="1"/>
        <v>3</v>
      </c>
      <c r="Y6" s="49">
        <v>0.2</v>
      </c>
    </row>
    <row r="7" spans="1:25" ht="20.100000000000001" customHeight="1" x14ac:dyDescent="0.4">
      <c r="A7" s="144"/>
      <c r="B7" s="145" t="s">
        <v>56</v>
      </c>
      <c r="C7" s="154">
        <f>入力シート!D14</f>
        <v>0</v>
      </c>
      <c r="D7" s="154">
        <f>入力シート!F14</f>
        <v>0</v>
      </c>
      <c r="E7" s="154">
        <f>入力シート!H14</f>
        <v>0</v>
      </c>
      <c r="F7" s="154">
        <f>入力シート!J14</f>
        <v>0</v>
      </c>
      <c r="G7" s="154">
        <f>入力シート!L14</f>
        <v>0</v>
      </c>
      <c r="H7" s="154">
        <f>入力シート!N14</f>
        <v>0</v>
      </c>
      <c r="J7" s="49">
        <v>1</v>
      </c>
      <c r="K7" s="166" t="s">
        <v>103</v>
      </c>
      <c r="L7" s="269"/>
      <c r="M7" s="270"/>
      <c r="N7" s="270"/>
      <c r="O7" s="270"/>
      <c r="P7" s="270"/>
      <c r="Q7" s="270"/>
      <c r="R7" s="270"/>
      <c r="S7" s="270"/>
      <c r="T7" s="271"/>
      <c r="U7" s="177">
        <f>U6+1</f>
        <v>430001</v>
      </c>
      <c r="V7" s="175">
        <f>V4</f>
        <v>0</v>
      </c>
      <c r="W7" s="176">
        <f>IF(U7&lt;=V7,1,0)</f>
        <v>0</v>
      </c>
      <c r="X7" s="49">
        <f t="shared" si="1"/>
        <v>0</v>
      </c>
      <c r="Y7" s="49">
        <v>0</v>
      </c>
    </row>
    <row r="8" spans="1:25" ht="20.100000000000001" customHeight="1" x14ac:dyDescent="0.4">
      <c r="A8" s="146"/>
      <c r="B8" s="147" t="s">
        <v>57</v>
      </c>
      <c r="C8" s="155">
        <f>入力シート!D15</f>
        <v>0</v>
      </c>
      <c r="D8" s="155">
        <f>入力シート!F15</f>
        <v>0</v>
      </c>
      <c r="E8" s="155">
        <f>入力シート!H15</f>
        <v>0</v>
      </c>
      <c r="F8" s="155">
        <f>入力シート!J15</f>
        <v>0</v>
      </c>
      <c r="G8" s="155">
        <f>入力シート!L15</f>
        <v>0</v>
      </c>
      <c r="H8" s="155">
        <f>入力シート!N15</f>
        <v>0</v>
      </c>
    </row>
    <row r="9" spans="1:25" ht="20.100000000000001" customHeight="1" x14ac:dyDescent="0.4">
      <c r="A9" s="144"/>
      <c r="B9" s="145" t="s">
        <v>18</v>
      </c>
      <c r="C9" s="154">
        <f>入力シート!D16</f>
        <v>0</v>
      </c>
      <c r="D9" s="154">
        <f>入力シート!F16</f>
        <v>0</v>
      </c>
      <c r="E9" s="154">
        <f>入力シート!H16</f>
        <v>0</v>
      </c>
      <c r="F9" s="154">
        <f>入力シート!J16</f>
        <v>0</v>
      </c>
      <c r="G9" s="154">
        <f>入力シート!L16</f>
        <v>0</v>
      </c>
      <c r="H9" s="154">
        <f>入力シート!N16</f>
        <v>0</v>
      </c>
      <c r="K9" s="172">
        <f>MAX(X4:X7)</f>
        <v>7</v>
      </c>
      <c r="L9" s="173" t="str">
        <f>VLOOKUP(K9,J4:K7,2,FALSE)</f>
        <v>７割軽減</v>
      </c>
      <c r="M9" s="172">
        <f>VLOOKUP(K9,J4:Y7,16,FALSE)</f>
        <v>0.7</v>
      </c>
    </row>
    <row r="10" spans="1:25" ht="20.100000000000001" customHeight="1" x14ac:dyDescent="0.4">
      <c r="A10" s="146"/>
      <c r="B10" s="147" t="s">
        <v>17</v>
      </c>
      <c r="C10" s="155">
        <f>入力シート!D17</f>
        <v>0</v>
      </c>
      <c r="D10" s="155">
        <f>入力シート!F17</f>
        <v>0</v>
      </c>
      <c r="E10" s="155">
        <f>入力シート!H17</f>
        <v>0</v>
      </c>
      <c r="F10" s="155">
        <f>入力シート!J17</f>
        <v>0</v>
      </c>
      <c r="G10" s="155">
        <f>入力シート!L17</f>
        <v>0</v>
      </c>
      <c r="H10" s="155">
        <f>入力シート!N17</f>
        <v>0</v>
      </c>
    </row>
    <row r="11" spans="1:25" ht="20.100000000000001" customHeight="1" x14ac:dyDescent="0.4">
      <c r="A11" s="49"/>
      <c r="B11" s="143" t="s">
        <v>91</v>
      </c>
      <c r="C11" s="156">
        <f>入力シート!D18</f>
        <v>0</v>
      </c>
      <c r="D11" s="156">
        <f>入力シート!F18</f>
        <v>0</v>
      </c>
      <c r="E11" s="156">
        <f>入力シート!H18</f>
        <v>0</v>
      </c>
      <c r="F11" s="156">
        <f>入力シート!J18</f>
        <v>0</v>
      </c>
      <c r="G11" s="156">
        <f>入力シート!L18</f>
        <v>0</v>
      </c>
      <c r="H11" s="156">
        <f>入力シート!N18</f>
        <v>0</v>
      </c>
    </row>
    <row r="12" spans="1:25" ht="20.100000000000001" customHeight="1" x14ac:dyDescent="0.4">
      <c r="A12" s="49"/>
      <c r="B12" s="143" t="s">
        <v>102</v>
      </c>
      <c r="C12" s="156">
        <f>入力シート!D21</f>
        <v>0</v>
      </c>
      <c r="D12" s="156">
        <f>入力シート!F21</f>
        <v>0</v>
      </c>
      <c r="E12" s="156">
        <f>入力シート!H21</f>
        <v>0</v>
      </c>
      <c r="F12" s="156">
        <f>入力シート!J21</f>
        <v>0</v>
      </c>
      <c r="G12" s="156">
        <f>入力シート!L21</f>
        <v>0</v>
      </c>
      <c r="H12" s="156">
        <f>入力シート!N21</f>
        <v>0</v>
      </c>
    </row>
    <row r="13" spans="1:25" ht="20.100000000000001" customHeight="1" x14ac:dyDescent="0.4">
      <c r="A13" s="148" t="s">
        <v>95</v>
      </c>
      <c r="B13" s="145" t="s">
        <v>86</v>
      </c>
      <c r="C13" s="152">
        <f>IF(C14+C15+C16=0,0,1)</f>
        <v>0</v>
      </c>
      <c r="D13" s="152">
        <f t="shared" ref="D13:H13" si="2">IF(D14+D15+D16=0,0,1)</f>
        <v>0</v>
      </c>
      <c r="E13" s="152">
        <f t="shared" si="2"/>
        <v>0</v>
      </c>
      <c r="F13" s="152">
        <f t="shared" si="2"/>
        <v>0</v>
      </c>
      <c r="G13" s="152">
        <f t="shared" si="2"/>
        <v>0</v>
      </c>
      <c r="H13" s="152">
        <f t="shared" si="2"/>
        <v>0</v>
      </c>
    </row>
    <row r="14" spans="1:25" ht="20.100000000000001" customHeight="1" x14ac:dyDescent="0.4">
      <c r="A14" s="149"/>
      <c r="B14" s="150" t="s">
        <v>87</v>
      </c>
      <c r="C14" s="157">
        <f>IF(C7&gt;550000,1,0)</f>
        <v>0</v>
      </c>
      <c r="D14" s="157">
        <f t="shared" ref="D14:H14" si="3">IF(D7&gt;550000,1,0)</f>
        <v>0</v>
      </c>
      <c r="E14" s="157">
        <f t="shared" si="3"/>
        <v>0</v>
      </c>
      <c r="F14" s="157">
        <f t="shared" si="3"/>
        <v>0</v>
      </c>
      <c r="G14" s="157">
        <f t="shared" si="3"/>
        <v>0</v>
      </c>
      <c r="H14" s="157">
        <f t="shared" si="3"/>
        <v>0</v>
      </c>
    </row>
    <row r="15" spans="1:25" ht="20.100000000000001" customHeight="1" x14ac:dyDescent="0.4">
      <c r="A15" s="149"/>
      <c r="B15" s="150" t="s">
        <v>88</v>
      </c>
      <c r="C15" s="157">
        <f t="shared" ref="C15:H15" si="4">IF(AND(C5&lt;65,C9&gt;600000),1,0)</f>
        <v>0</v>
      </c>
      <c r="D15" s="157">
        <f t="shared" si="4"/>
        <v>0</v>
      </c>
      <c r="E15" s="157">
        <f t="shared" si="4"/>
        <v>0</v>
      </c>
      <c r="F15" s="157">
        <f t="shared" si="4"/>
        <v>0</v>
      </c>
      <c r="G15" s="157">
        <f t="shared" si="4"/>
        <v>0</v>
      </c>
      <c r="H15" s="157">
        <f t="shared" si="4"/>
        <v>0</v>
      </c>
    </row>
    <row r="16" spans="1:25" ht="20.100000000000001" customHeight="1" x14ac:dyDescent="0.4">
      <c r="A16" s="146"/>
      <c r="B16" s="151" t="s">
        <v>89</v>
      </c>
      <c r="C16" s="153">
        <f t="shared" ref="C16:H16" si="5">IF(AND(C5&gt;=65,C9&gt;1250000),1,0)</f>
        <v>0</v>
      </c>
      <c r="D16" s="153">
        <f t="shared" si="5"/>
        <v>0</v>
      </c>
      <c r="E16" s="153">
        <f t="shared" si="5"/>
        <v>0</v>
      </c>
      <c r="F16" s="153">
        <f t="shared" si="5"/>
        <v>0</v>
      </c>
      <c r="G16" s="153">
        <f t="shared" si="5"/>
        <v>0</v>
      </c>
      <c r="H16" s="153">
        <f t="shared" si="5"/>
        <v>0</v>
      </c>
    </row>
    <row r="17" ht="20.100000000000001" customHeight="1" x14ac:dyDescent="0.4"/>
    <row r="18" ht="20.100000000000001" customHeight="1" x14ac:dyDescent="0.4"/>
  </sheetData>
  <sheetProtection algorithmName="SHA-512" hashValue="lxydhG7aRO1FabpN3x8er+i9A9yVNH5ZTflfECj3X4wcHvYLQusqtf+AuSM9FN5D0X/44BfD9jv92jBZQj+jBA==" saltValue="dYGFLLPUzJjW/fC4Kbj0EQ==" spinCount="100000" sheet="1" formatCells="0" formatColumns="0" formatRows="0" insertColumns="0" insertRows="0" insertHyperlinks="0" deleteColumns="0" deleteRows="0" sort="0" autoFilter="0" pivotTables="0"/>
  <mergeCells count="2">
    <mergeCell ref="L3:T3"/>
    <mergeCell ref="L7:T7"/>
  </mergeCells>
  <phoneticPr fontId="2"/>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23"/>
  <sheetViews>
    <sheetView topLeftCell="H1" zoomScale="70" zoomScaleNormal="70" workbookViewId="0">
      <selection activeCell="S25" sqref="S25"/>
    </sheetView>
  </sheetViews>
  <sheetFormatPr defaultRowHeight="18.75" x14ac:dyDescent="0.4"/>
  <cols>
    <col min="1" max="1" width="12.625" customWidth="1"/>
    <col min="2" max="2" width="4.625" style="2" customWidth="1"/>
    <col min="3" max="3" width="12.625" customWidth="1"/>
    <col min="4" max="4" width="40.625" customWidth="1"/>
    <col min="5" max="5" width="5.625" style="2" customWidth="1"/>
    <col min="6" max="6" width="4.625" style="2" customWidth="1"/>
    <col min="7" max="7" width="6.625" customWidth="1"/>
    <col min="8" max="8" width="4.625" style="2" customWidth="1"/>
    <col min="9" max="9" width="6.625" customWidth="1"/>
    <col min="10" max="10" width="4.625" style="2" customWidth="1"/>
    <col min="11" max="11" width="12.625" customWidth="1"/>
    <col min="13" max="14" width="12.625" customWidth="1"/>
    <col min="16" max="17" width="12.625" customWidth="1"/>
    <col min="19" max="20" width="12.625" customWidth="1"/>
    <col min="22" max="23" width="12.625" customWidth="1"/>
    <col min="25" max="26" width="12.625" customWidth="1"/>
    <col min="28" max="29" width="12.625" customWidth="1"/>
  </cols>
  <sheetData>
    <row r="1" spans="1:29" x14ac:dyDescent="0.4">
      <c r="A1" s="3" t="s">
        <v>58</v>
      </c>
    </row>
    <row r="2" spans="1:29" ht="9.9499999999999993" customHeight="1" x14ac:dyDescent="0.4">
      <c r="A2" s="3"/>
    </row>
    <row r="3" spans="1:29" x14ac:dyDescent="0.4">
      <c r="A3" s="260"/>
      <c r="B3" s="260"/>
      <c r="C3" s="12" t="s">
        <v>60</v>
      </c>
      <c r="D3" s="12" t="s">
        <v>55</v>
      </c>
      <c r="E3" s="12" t="s">
        <v>55</v>
      </c>
    </row>
    <row r="4" spans="1:29" x14ac:dyDescent="0.4">
      <c r="A4" s="260" t="s">
        <v>48</v>
      </c>
      <c r="B4" s="260"/>
      <c r="C4" s="51">
        <f>SUM(N13:N23)</f>
        <v>0</v>
      </c>
      <c r="D4" s="47"/>
      <c r="E4" s="47"/>
    </row>
    <row r="5" spans="1:29" x14ac:dyDescent="0.4">
      <c r="A5" s="260" t="s">
        <v>49</v>
      </c>
      <c r="B5" s="260"/>
      <c r="C5" s="51">
        <f>SUM(Q13:Q23)</f>
        <v>0</v>
      </c>
      <c r="D5" s="47"/>
      <c r="E5" s="47"/>
    </row>
    <row r="6" spans="1:29" x14ac:dyDescent="0.4">
      <c r="A6" s="260" t="s">
        <v>50</v>
      </c>
      <c r="B6" s="260"/>
      <c r="C6" s="51">
        <f>SUM(T13:T23)</f>
        <v>0</v>
      </c>
      <c r="D6" s="47"/>
      <c r="E6" s="47"/>
    </row>
    <row r="7" spans="1:29" x14ac:dyDescent="0.4">
      <c r="A7" s="260" t="s">
        <v>51</v>
      </c>
      <c r="B7" s="260"/>
      <c r="C7" s="51">
        <f>SUM(W13:W23)</f>
        <v>0</v>
      </c>
      <c r="D7" s="47"/>
      <c r="E7" s="47"/>
    </row>
    <row r="8" spans="1:29" x14ac:dyDescent="0.4">
      <c r="A8" s="260" t="s">
        <v>52</v>
      </c>
      <c r="B8" s="260"/>
      <c r="C8" s="51">
        <f>SUM(Z13:Z23)</f>
        <v>0</v>
      </c>
      <c r="D8" s="47"/>
      <c r="E8" s="47"/>
    </row>
    <row r="9" spans="1:29" x14ac:dyDescent="0.4">
      <c r="A9" s="260" t="s">
        <v>53</v>
      </c>
      <c r="B9" s="260"/>
      <c r="C9" s="51">
        <f>SUM(AC13:AC23)</f>
        <v>0</v>
      </c>
      <c r="D9" s="47"/>
      <c r="E9" s="47"/>
    </row>
    <row r="10" spans="1:29" ht="9.9499999999999993" customHeight="1" x14ac:dyDescent="0.4"/>
    <row r="11" spans="1:29" ht="20.100000000000001" customHeight="1" x14ac:dyDescent="0.4">
      <c r="A11" s="260" t="s">
        <v>45</v>
      </c>
      <c r="B11" s="260"/>
      <c r="C11" s="260"/>
      <c r="D11" s="260" t="s">
        <v>46</v>
      </c>
      <c r="E11" s="260"/>
      <c r="F11" s="260"/>
      <c r="G11" s="260"/>
      <c r="H11" s="260"/>
      <c r="I11" s="260"/>
      <c r="J11" s="260"/>
      <c r="K11" s="260"/>
      <c r="L11" s="260" t="s">
        <v>47</v>
      </c>
      <c r="M11" s="260"/>
      <c r="N11" s="260"/>
      <c r="O11" s="260" t="s">
        <v>11</v>
      </c>
      <c r="P11" s="260"/>
      <c r="Q11" s="260"/>
      <c r="R11" s="260" t="s">
        <v>12</v>
      </c>
      <c r="S11" s="260"/>
      <c r="T11" s="260"/>
      <c r="U11" s="260" t="s">
        <v>13</v>
      </c>
      <c r="V11" s="260"/>
      <c r="W11" s="260"/>
      <c r="X11" s="260" t="s">
        <v>14</v>
      </c>
      <c r="Y11" s="260"/>
      <c r="Z11" s="260"/>
      <c r="AA11" s="260" t="s">
        <v>15</v>
      </c>
      <c r="AB11" s="260"/>
      <c r="AC11" s="260"/>
    </row>
    <row r="12" spans="1:29" ht="20.100000000000001" customHeight="1" x14ac:dyDescent="0.4">
      <c r="A12" s="260" t="s">
        <v>44</v>
      </c>
      <c r="B12" s="260"/>
      <c r="C12" s="260"/>
      <c r="D12" s="12" t="s">
        <v>31</v>
      </c>
      <c r="E12" s="260" t="s">
        <v>43</v>
      </c>
      <c r="F12" s="260"/>
      <c r="G12" s="260"/>
      <c r="H12" s="260"/>
      <c r="I12" s="260"/>
      <c r="J12" s="260"/>
      <c r="K12" s="260"/>
      <c r="L12" s="12" t="s">
        <v>28</v>
      </c>
      <c r="M12" s="12" t="s">
        <v>56</v>
      </c>
      <c r="N12" s="12" t="s">
        <v>57</v>
      </c>
      <c r="O12" s="12" t="s">
        <v>28</v>
      </c>
      <c r="P12" s="12" t="s">
        <v>56</v>
      </c>
      <c r="Q12" s="12" t="s">
        <v>57</v>
      </c>
      <c r="R12" s="12" t="s">
        <v>28</v>
      </c>
      <c r="S12" s="12" t="s">
        <v>56</v>
      </c>
      <c r="T12" s="12" t="s">
        <v>57</v>
      </c>
      <c r="U12" s="12" t="s">
        <v>28</v>
      </c>
      <c r="V12" s="12" t="s">
        <v>56</v>
      </c>
      <c r="W12" s="12" t="s">
        <v>57</v>
      </c>
      <c r="X12" s="12" t="s">
        <v>28</v>
      </c>
      <c r="Y12" s="12" t="s">
        <v>56</v>
      </c>
      <c r="Z12" s="12" t="s">
        <v>57</v>
      </c>
      <c r="AA12" s="12" t="s">
        <v>28</v>
      </c>
      <c r="AB12" s="12" t="s">
        <v>56</v>
      </c>
      <c r="AC12" s="12" t="s">
        <v>57</v>
      </c>
    </row>
    <row r="13" spans="1:29" ht="20.100000000000001" customHeight="1" x14ac:dyDescent="0.4">
      <c r="A13" s="121">
        <v>0</v>
      </c>
      <c r="B13" s="122" t="s">
        <v>2</v>
      </c>
      <c r="C13" s="123">
        <v>550999</v>
      </c>
      <c r="D13" s="124" t="s">
        <v>25</v>
      </c>
      <c r="E13" s="111" t="s">
        <v>41</v>
      </c>
      <c r="F13" s="107" t="s">
        <v>29</v>
      </c>
      <c r="G13" s="107">
        <v>0</v>
      </c>
      <c r="H13" s="107" t="s">
        <v>29</v>
      </c>
      <c r="I13" s="107">
        <v>0</v>
      </c>
      <c r="J13" s="107" t="s">
        <v>30</v>
      </c>
      <c r="K13" s="125">
        <v>0</v>
      </c>
      <c r="L13" s="55">
        <f>IF(AND($A13&lt;=M13,M13&lt;=$C13),1,0)</f>
        <v>1</v>
      </c>
      <c r="M13" s="52">
        <f>入力シート!D14</f>
        <v>0</v>
      </c>
      <c r="N13" s="58">
        <v>0</v>
      </c>
      <c r="O13" s="55">
        <f>IF(AND($A13&lt;=P13,P13&lt;=$C13),1,0)</f>
        <v>1</v>
      </c>
      <c r="P13" s="52">
        <f>入力シート!F14</f>
        <v>0</v>
      </c>
      <c r="Q13" s="58">
        <v>0</v>
      </c>
      <c r="R13" s="55">
        <f>IF(AND($A13&lt;=S13,S13&lt;=$C13),1,0)</f>
        <v>1</v>
      </c>
      <c r="S13" s="52">
        <f>入力シート!H14</f>
        <v>0</v>
      </c>
      <c r="T13" s="58">
        <v>0</v>
      </c>
      <c r="U13" s="55">
        <f>IF(AND($A13&lt;=V13,V13&lt;=$C13),1,0)</f>
        <v>1</v>
      </c>
      <c r="V13" s="52">
        <f>入力シート!J14</f>
        <v>0</v>
      </c>
      <c r="W13" s="58">
        <v>0</v>
      </c>
      <c r="X13" s="55">
        <f>IF(AND($A13&lt;=Y13,Y13&lt;=$C13),1,0)</f>
        <v>1</v>
      </c>
      <c r="Y13" s="52">
        <f>入力シート!L14</f>
        <v>0</v>
      </c>
      <c r="Z13" s="58">
        <v>0</v>
      </c>
      <c r="AA13" s="55">
        <f>IF(AND($A13&lt;=AB13,AB13&lt;=$C13),1,0)</f>
        <v>1</v>
      </c>
      <c r="AB13" s="52">
        <f>入力シート!N14</f>
        <v>0</v>
      </c>
      <c r="AC13" s="58">
        <v>0</v>
      </c>
    </row>
    <row r="14" spans="1:29" ht="20.100000000000001" customHeight="1" x14ac:dyDescent="0.4">
      <c r="A14" s="126">
        <v>551000</v>
      </c>
      <c r="B14" s="93" t="s">
        <v>2</v>
      </c>
      <c r="C14" s="127">
        <v>1618999</v>
      </c>
      <c r="D14" s="128" t="s">
        <v>32</v>
      </c>
      <c r="E14" s="97" t="s">
        <v>41</v>
      </c>
      <c r="F14" s="93" t="s">
        <v>29</v>
      </c>
      <c r="G14" s="93">
        <v>1</v>
      </c>
      <c r="H14" s="93" t="s">
        <v>29</v>
      </c>
      <c r="I14" s="93">
        <v>1</v>
      </c>
      <c r="J14" s="93" t="s">
        <v>30</v>
      </c>
      <c r="K14" s="129">
        <v>-550000</v>
      </c>
      <c r="L14" s="56">
        <f t="shared" ref="L14:L23" si="0">IF(AND($A14&lt;=M14,M14&lt;=$C14),1,0)</f>
        <v>0</v>
      </c>
      <c r="M14" s="53">
        <f t="shared" ref="M14:M23" si="1">M$13</f>
        <v>0</v>
      </c>
      <c r="N14" s="59">
        <f>(M14+$K$14)*L14</f>
        <v>0</v>
      </c>
      <c r="O14" s="56">
        <f t="shared" ref="O14:O23" si="2">IF(AND($A14&lt;=P14,P14&lt;=$C14),1,0)</f>
        <v>0</v>
      </c>
      <c r="P14" s="53">
        <f>P$13</f>
        <v>0</v>
      </c>
      <c r="Q14" s="59">
        <f>(P14+$K$14)*O14</f>
        <v>0</v>
      </c>
      <c r="R14" s="56">
        <f t="shared" ref="R14:R23" si="3">IF(AND($A14&lt;=S14,S14&lt;=$C14),1,0)</f>
        <v>0</v>
      </c>
      <c r="S14" s="53">
        <f>S$13</f>
        <v>0</v>
      </c>
      <c r="T14" s="59">
        <f>(S14+$K$14)*R14</f>
        <v>0</v>
      </c>
      <c r="U14" s="56">
        <f t="shared" ref="U14:U23" si="4">IF(AND($A14&lt;=V14,V14&lt;=$C14),1,0)</f>
        <v>0</v>
      </c>
      <c r="V14" s="53">
        <f>V$13</f>
        <v>0</v>
      </c>
      <c r="W14" s="59">
        <f>(V14+$K$14)*U14</f>
        <v>0</v>
      </c>
      <c r="X14" s="56">
        <f t="shared" ref="X14:X23" si="5">IF(AND($A14&lt;=Y14,Y14&lt;=$C14),1,0)</f>
        <v>0</v>
      </c>
      <c r="Y14" s="53">
        <f>Y$13</f>
        <v>0</v>
      </c>
      <c r="Z14" s="59">
        <f>(Y14+$K$14)*X14</f>
        <v>0</v>
      </c>
      <c r="AA14" s="56">
        <f t="shared" ref="AA14:AA23" si="6">IF(AND($A14&lt;=AB14,AB14&lt;=$C14),1,0)</f>
        <v>0</v>
      </c>
      <c r="AB14" s="53">
        <f>AB$13</f>
        <v>0</v>
      </c>
      <c r="AC14" s="59">
        <f>(AB14+$K$14)*AA14</f>
        <v>0</v>
      </c>
    </row>
    <row r="15" spans="1:29" ht="20.100000000000001" customHeight="1" x14ac:dyDescent="0.4">
      <c r="A15" s="126">
        <v>1619000</v>
      </c>
      <c r="B15" s="93" t="s">
        <v>2</v>
      </c>
      <c r="C15" s="127">
        <v>1619999</v>
      </c>
      <c r="D15" s="128" t="s">
        <v>33</v>
      </c>
      <c r="E15" s="97" t="s">
        <v>41</v>
      </c>
      <c r="F15" s="93" t="s">
        <v>29</v>
      </c>
      <c r="G15" s="93">
        <v>0</v>
      </c>
      <c r="H15" s="93" t="s">
        <v>29</v>
      </c>
      <c r="I15" s="93">
        <v>0</v>
      </c>
      <c r="J15" s="93" t="s">
        <v>30</v>
      </c>
      <c r="K15" s="129">
        <v>1069000</v>
      </c>
      <c r="L15" s="56">
        <f t="shared" si="0"/>
        <v>0</v>
      </c>
      <c r="M15" s="53">
        <f t="shared" si="1"/>
        <v>0</v>
      </c>
      <c r="N15" s="59">
        <f>$K$15*L15</f>
        <v>0</v>
      </c>
      <c r="O15" s="56">
        <f t="shared" si="2"/>
        <v>0</v>
      </c>
      <c r="P15" s="53">
        <f t="shared" ref="P15:P23" si="7">P$13</f>
        <v>0</v>
      </c>
      <c r="Q15" s="59">
        <f>$K$15*O15</f>
        <v>0</v>
      </c>
      <c r="R15" s="56">
        <f t="shared" si="3"/>
        <v>0</v>
      </c>
      <c r="S15" s="53">
        <f t="shared" ref="S15:S23" si="8">S$13</f>
        <v>0</v>
      </c>
      <c r="T15" s="59">
        <f>$K$15*R15</f>
        <v>0</v>
      </c>
      <c r="U15" s="56">
        <f t="shared" si="4"/>
        <v>0</v>
      </c>
      <c r="V15" s="53">
        <f t="shared" ref="V15:V23" si="9">V$13</f>
        <v>0</v>
      </c>
      <c r="W15" s="59">
        <f>$K$15*U15</f>
        <v>0</v>
      </c>
      <c r="X15" s="56">
        <f t="shared" si="5"/>
        <v>0</v>
      </c>
      <c r="Y15" s="53">
        <f t="shared" ref="Y15:Y23" si="10">Y$13</f>
        <v>0</v>
      </c>
      <c r="Z15" s="59">
        <f>$K$15*X15</f>
        <v>0</v>
      </c>
      <c r="AA15" s="56">
        <f t="shared" si="6"/>
        <v>0</v>
      </c>
      <c r="AB15" s="53">
        <f t="shared" ref="AB15:AB23" si="11">AB$13</f>
        <v>0</v>
      </c>
      <c r="AC15" s="59">
        <f>$K$15*AA15</f>
        <v>0</v>
      </c>
    </row>
    <row r="16" spans="1:29" ht="20.100000000000001" customHeight="1" x14ac:dyDescent="0.4">
      <c r="A16" s="126">
        <v>1620000</v>
      </c>
      <c r="B16" s="93" t="s">
        <v>2</v>
      </c>
      <c r="C16" s="127">
        <v>1621999</v>
      </c>
      <c r="D16" s="128" t="s">
        <v>34</v>
      </c>
      <c r="E16" s="97" t="s">
        <v>41</v>
      </c>
      <c r="F16" s="93" t="s">
        <v>29</v>
      </c>
      <c r="G16" s="93">
        <v>0</v>
      </c>
      <c r="H16" s="93" t="s">
        <v>29</v>
      </c>
      <c r="I16" s="93">
        <v>0</v>
      </c>
      <c r="J16" s="93" t="s">
        <v>30</v>
      </c>
      <c r="K16" s="129">
        <v>1070000</v>
      </c>
      <c r="L16" s="56">
        <f t="shared" si="0"/>
        <v>0</v>
      </c>
      <c r="M16" s="53">
        <f t="shared" si="1"/>
        <v>0</v>
      </c>
      <c r="N16" s="59">
        <f>$K$16*L16</f>
        <v>0</v>
      </c>
      <c r="O16" s="56">
        <f t="shared" si="2"/>
        <v>0</v>
      </c>
      <c r="P16" s="53">
        <f t="shared" si="7"/>
        <v>0</v>
      </c>
      <c r="Q16" s="59">
        <f>$K$16*O16</f>
        <v>0</v>
      </c>
      <c r="R16" s="56">
        <f t="shared" si="3"/>
        <v>0</v>
      </c>
      <c r="S16" s="53">
        <f t="shared" si="8"/>
        <v>0</v>
      </c>
      <c r="T16" s="59">
        <f>$K$16*R16</f>
        <v>0</v>
      </c>
      <c r="U16" s="56">
        <f t="shared" si="4"/>
        <v>0</v>
      </c>
      <c r="V16" s="53">
        <f t="shared" si="9"/>
        <v>0</v>
      </c>
      <c r="W16" s="59">
        <f>$K$16*U16</f>
        <v>0</v>
      </c>
      <c r="X16" s="56">
        <f t="shared" si="5"/>
        <v>0</v>
      </c>
      <c r="Y16" s="53">
        <f t="shared" si="10"/>
        <v>0</v>
      </c>
      <c r="Z16" s="59">
        <f>$K$16*X16</f>
        <v>0</v>
      </c>
      <c r="AA16" s="56">
        <f t="shared" si="6"/>
        <v>0</v>
      </c>
      <c r="AB16" s="53">
        <f t="shared" si="11"/>
        <v>0</v>
      </c>
      <c r="AC16" s="59">
        <f>$K$16*AA16</f>
        <v>0</v>
      </c>
    </row>
    <row r="17" spans="1:29" ht="20.100000000000001" customHeight="1" x14ac:dyDescent="0.4">
      <c r="A17" s="126">
        <v>1622000</v>
      </c>
      <c r="B17" s="93" t="s">
        <v>2</v>
      </c>
      <c r="C17" s="127">
        <v>1623999</v>
      </c>
      <c r="D17" s="128" t="s">
        <v>35</v>
      </c>
      <c r="E17" s="97" t="s">
        <v>41</v>
      </c>
      <c r="F17" s="93" t="s">
        <v>29</v>
      </c>
      <c r="G17" s="93">
        <v>0</v>
      </c>
      <c r="H17" s="93" t="s">
        <v>29</v>
      </c>
      <c r="I17" s="93">
        <v>0</v>
      </c>
      <c r="J17" s="93" t="s">
        <v>30</v>
      </c>
      <c r="K17" s="129">
        <v>1072000</v>
      </c>
      <c r="L17" s="56">
        <f t="shared" si="0"/>
        <v>0</v>
      </c>
      <c r="M17" s="53">
        <f t="shared" si="1"/>
        <v>0</v>
      </c>
      <c r="N17" s="59">
        <f>$K$17*L17</f>
        <v>0</v>
      </c>
      <c r="O17" s="56">
        <f t="shared" si="2"/>
        <v>0</v>
      </c>
      <c r="P17" s="53">
        <f t="shared" si="7"/>
        <v>0</v>
      </c>
      <c r="Q17" s="59">
        <f>$K$17*O17</f>
        <v>0</v>
      </c>
      <c r="R17" s="56">
        <f t="shared" si="3"/>
        <v>0</v>
      </c>
      <c r="S17" s="53">
        <f t="shared" si="8"/>
        <v>0</v>
      </c>
      <c r="T17" s="59">
        <f>$K$17*R17</f>
        <v>0</v>
      </c>
      <c r="U17" s="56">
        <f t="shared" si="4"/>
        <v>0</v>
      </c>
      <c r="V17" s="53">
        <f t="shared" si="9"/>
        <v>0</v>
      </c>
      <c r="W17" s="59">
        <f>$K$17*U17</f>
        <v>0</v>
      </c>
      <c r="X17" s="56">
        <f t="shared" si="5"/>
        <v>0</v>
      </c>
      <c r="Y17" s="53">
        <f t="shared" si="10"/>
        <v>0</v>
      </c>
      <c r="Z17" s="59">
        <f>$K$17*X17</f>
        <v>0</v>
      </c>
      <c r="AA17" s="56">
        <f t="shared" si="6"/>
        <v>0</v>
      </c>
      <c r="AB17" s="53">
        <f t="shared" si="11"/>
        <v>0</v>
      </c>
      <c r="AC17" s="59">
        <f>$K$17*AA17</f>
        <v>0</v>
      </c>
    </row>
    <row r="18" spans="1:29" ht="20.100000000000001" customHeight="1" x14ac:dyDescent="0.4">
      <c r="A18" s="126">
        <v>1624000</v>
      </c>
      <c r="B18" s="93" t="s">
        <v>2</v>
      </c>
      <c r="C18" s="127">
        <v>1627999</v>
      </c>
      <c r="D18" s="128" t="s">
        <v>36</v>
      </c>
      <c r="E18" s="97" t="s">
        <v>41</v>
      </c>
      <c r="F18" s="93" t="s">
        <v>29</v>
      </c>
      <c r="G18" s="93">
        <v>0</v>
      </c>
      <c r="H18" s="93" t="s">
        <v>29</v>
      </c>
      <c r="I18" s="93">
        <v>0</v>
      </c>
      <c r="J18" s="93" t="s">
        <v>30</v>
      </c>
      <c r="K18" s="129">
        <v>1074000</v>
      </c>
      <c r="L18" s="56">
        <f t="shared" si="0"/>
        <v>0</v>
      </c>
      <c r="M18" s="53">
        <f t="shared" si="1"/>
        <v>0</v>
      </c>
      <c r="N18" s="59">
        <f>$K$18*L18</f>
        <v>0</v>
      </c>
      <c r="O18" s="56">
        <f t="shared" si="2"/>
        <v>0</v>
      </c>
      <c r="P18" s="53">
        <f t="shared" si="7"/>
        <v>0</v>
      </c>
      <c r="Q18" s="59">
        <f>$K$18*O18</f>
        <v>0</v>
      </c>
      <c r="R18" s="56">
        <f t="shared" si="3"/>
        <v>0</v>
      </c>
      <c r="S18" s="53">
        <f t="shared" si="8"/>
        <v>0</v>
      </c>
      <c r="T18" s="59">
        <f>$K$18*R18</f>
        <v>0</v>
      </c>
      <c r="U18" s="56">
        <f t="shared" si="4"/>
        <v>0</v>
      </c>
      <c r="V18" s="53">
        <f t="shared" si="9"/>
        <v>0</v>
      </c>
      <c r="W18" s="59">
        <f>$K$18*U18</f>
        <v>0</v>
      </c>
      <c r="X18" s="56">
        <f t="shared" si="5"/>
        <v>0</v>
      </c>
      <c r="Y18" s="53">
        <f t="shared" si="10"/>
        <v>0</v>
      </c>
      <c r="Z18" s="59">
        <f>$K$18*X18</f>
        <v>0</v>
      </c>
      <c r="AA18" s="56">
        <f t="shared" si="6"/>
        <v>0</v>
      </c>
      <c r="AB18" s="53">
        <f t="shared" si="11"/>
        <v>0</v>
      </c>
      <c r="AC18" s="59">
        <f>$K$18*AA18</f>
        <v>0</v>
      </c>
    </row>
    <row r="19" spans="1:29" ht="20.100000000000001" customHeight="1" x14ac:dyDescent="0.4">
      <c r="A19" s="126">
        <v>1628000</v>
      </c>
      <c r="B19" s="93" t="s">
        <v>2</v>
      </c>
      <c r="C19" s="127">
        <v>1799999</v>
      </c>
      <c r="D19" s="128" t="s">
        <v>42</v>
      </c>
      <c r="E19" s="97" t="s">
        <v>41</v>
      </c>
      <c r="F19" s="93" t="s">
        <v>29</v>
      </c>
      <c r="G19" s="93">
        <v>0.25</v>
      </c>
      <c r="H19" s="93" t="s">
        <v>29</v>
      </c>
      <c r="I19" s="93">
        <v>2.4</v>
      </c>
      <c r="J19" s="93" t="s">
        <v>30</v>
      </c>
      <c r="K19" s="129">
        <v>100000</v>
      </c>
      <c r="L19" s="56">
        <f t="shared" si="0"/>
        <v>0</v>
      </c>
      <c r="M19" s="53">
        <f t="shared" si="1"/>
        <v>0</v>
      </c>
      <c r="N19" s="59">
        <f>(ROUNDDOWN(M19*$G$19,-3)*$I$19+$K$19)*L19</f>
        <v>0</v>
      </c>
      <c r="O19" s="56">
        <f t="shared" si="2"/>
        <v>0</v>
      </c>
      <c r="P19" s="53">
        <f t="shared" si="7"/>
        <v>0</v>
      </c>
      <c r="Q19" s="59">
        <f>(ROUNDDOWN(P19*$G$19,-3)*$I$19+$K$19)*O19</f>
        <v>0</v>
      </c>
      <c r="R19" s="56">
        <f t="shared" si="3"/>
        <v>0</v>
      </c>
      <c r="S19" s="53">
        <f t="shared" si="8"/>
        <v>0</v>
      </c>
      <c r="T19" s="59">
        <f>(ROUNDDOWN(S19*$G$19,-3)*$I$19+$K$19)*R19</f>
        <v>0</v>
      </c>
      <c r="U19" s="56">
        <f t="shared" si="4"/>
        <v>0</v>
      </c>
      <c r="V19" s="53">
        <f t="shared" si="9"/>
        <v>0</v>
      </c>
      <c r="W19" s="59">
        <f>(ROUNDDOWN(V19*$G$19,-3)*$I$19+$K$19)*U19</f>
        <v>0</v>
      </c>
      <c r="X19" s="56">
        <f t="shared" si="5"/>
        <v>0</v>
      </c>
      <c r="Y19" s="53">
        <f t="shared" si="10"/>
        <v>0</v>
      </c>
      <c r="Z19" s="59">
        <f>(ROUNDDOWN(Y19*$G$19,-3)*$I$19+$K$19)*X19</f>
        <v>0</v>
      </c>
      <c r="AA19" s="56">
        <f t="shared" si="6"/>
        <v>0</v>
      </c>
      <c r="AB19" s="53">
        <f t="shared" si="11"/>
        <v>0</v>
      </c>
      <c r="AC19" s="59">
        <f>(ROUNDDOWN(AB19*$G$19,-3)*$I$19+$K$19)*AA19</f>
        <v>0</v>
      </c>
    </row>
    <row r="20" spans="1:29" ht="20.100000000000001" customHeight="1" x14ac:dyDescent="0.4">
      <c r="A20" s="126">
        <v>1800000</v>
      </c>
      <c r="B20" s="93" t="s">
        <v>2</v>
      </c>
      <c r="C20" s="127">
        <v>3599999</v>
      </c>
      <c r="D20" s="128" t="s">
        <v>37</v>
      </c>
      <c r="E20" s="97" t="s">
        <v>41</v>
      </c>
      <c r="F20" s="93" t="s">
        <v>29</v>
      </c>
      <c r="G20" s="93">
        <v>0.25</v>
      </c>
      <c r="H20" s="93" t="s">
        <v>29</v>
      </c>
      <c r="I20" s="93">
        <v>2.8</v>
      </c>
      <c r="J20" s="93" t="s">
        <v>30</v>
      </c>
      <c r="K20" s="129">
        <v>-80000</v>
      </c>
      <c r="L20" s="56">
        <f t="shared" si="0"/>
        <v>0</v>
      </c>
      <c r="M20" s="53">
        <f t="shared" si="1"/>
        <v>0</v>
      </c>
      <c r="N20" s="59">
        <f>(ROUNDDOWN(M20*$G$20,-3)*$I$20+$K$20)*L20</f>
        <v>0</v>
      </c>
      <c r="O20" s="56">
        <f t="shared" si="2"/>
        <v>0</v>
      </c>
      <c r="P20" s="53">
        <f t="shared" si="7"/>
        <v>0</v>
      </c>
      <c r="Q20" s="59">
        <f>(ROUNDDOWN(P20*$G$20,-3)*$I$20+$K$20)*O20</f>
        <v>0</v>
      </c>
      <c r="R20" s="56">
        <f t="shared" si="3"/>
        <v>0</v>
      </c>
      <c r="S20" s="53">
        <f t="shared" si="8"/>
        <v>0</v>
      </c>
      <c r="T20" s="59">
        <f>(ROUNDDOWN(S20*$G$20,-3)*$I$20+$K$20)*R20</f>
        <v>0</v>
      </c>
      <c r="U20" s="56">
        <f t="shared" si="4"/>
        <v>0</v>
      </c>
      <c r="V20" s="53">
        <f t="shared" si="9"/>
        <v>0</v>
      </c>
      <c r="W20" s="59">
        <f>(ROUNDDOWN(V20*$G$20,-3)*$I$20+$K$20)*U20</f>
        <v>0</v>
      </c>
      <c r="X20" s="56">
        <f t="shared" si="5"/>
        <v>0</v>
      </c>
      <c r="Y20" s="53">
        <f t="shared" si="10"/>
        <v>0</v>
      </c>
      <c r="Z20" s="59">
        <f>(ROUNDDOWN(Y20*$G$20,-3)*$I$20+$K$20)*X20</f>
        <v>0</v>
      </c>
      <c r="AA20" s="56">
        <f t="shared" si="6"/>
        <v>0</v>
      </c>
      <c r="AB20" s="53">
        <f t="shared" si="11"/>
        <v>0</v>
      </c>
      <c r="AC20" s="59">
        <f>(ROUNDDOWN(AB20*$G$20,-3)*$I$20+$K$20)*AA20</f>
        <v>0</v>
      </c>
    </row>
    <row r="21" spans="1:29" ht="20.100000000000001" customHeight="1" x14ac:dyDescent="0.4">
      <c r="A21" s="126">
        <v>3600000</v>
      </c>
      <c r="B21" s="93" t="s">
        <v>2</v>
      </c>
      <c r="C21" s="127">
        <v>6599999</v>
      </c>
      <c r="D21" s="128" t="s">
        <v>38</v>
      </c>
      <c r="E21" s="97" t="s">
        <v>41</v>
      </c>
      <c r="F21" s="93" t="s">
        <v>29</v>
      </c>
      <c r="G21" s="93">
        <v>0.25</v>
      </c>
      <c r="H21" s="93" t="s">
        <v>29</v>
      </c>
      <c r="I21" s="93">
        <v>3.2</v>
      </c>
      <c r="J21" s="93" t="s">
        <v>30</v>
      </c>
      <c r="K21" s="129">
        <v>-440000</v>
      </c>
      <c r="L21" s="56">
        <f t="shared" si="0"/>
        <v>0</v>
      </c>
      <c r="M21" s="53">
        <f t="shared" si="1"/>
        <v>0</v>
      </c>
      <c r="N21" s="59">
        <f>(ROUNDDOWN(M21*$G$21,-3)*$I$21+$K$21)*L21</f>
        <v>0</v>
      </c>
      <c r="O21" s="56">
        <f t="shared" si="2"/>
        <v>0</v>
      </c>
      <c r="P21" s="53">
        <f t="shared" si="7"/>
        <v>0</v>
      </c>
      <c r="Q21" s="59">
        <f>(ROUNDDOWN(P21*$G$21,-3)*$I$21+$K$21)*O21</f>
        <v>0</v>
      </c>
      <c r="R21" s="56">
        <f t="shared" si="3"/>
        <v>0</v>
      </c>
      <c r="S21" s="53">
        <f t="shared" si="8"/>
        <v>0</v>
      </c>
      <c r="T21" s="59">
        <f>(ROUNDDOWN(S21*$G$21,-3)*$I$21+$K$21)*R21</f>
        <v>0</v>
      </c>
      <c r="U21" s="56">
        <f t="shared" si="4"/>
        <v>0</v>
      </c>
      <c r="V21" s="53">
        <f t="shared" si="9"/>
        <v>0</v>
      </c>
      <c r="W21" s="59">
        <f>(ROUNDDOWN(V21*$G$21,-3)*$I$21+$K$21)*U21</f>
        <v>0</v>
      </c>
      <c r="X21" s="56">
        <f t="shared" si="5"/>
        <v>0</v>
      </c>
      <c r="Y21" s="53">
        <f t="shared" si="10"/>
        <v>0</v>
      </c>
      <c r="Z21" s="59">
        <f>(ROUNDDOWN(Y21*$G$21,-3)*$I$21+$K$21)*X21</f>
        <v>0</v>
      </c>
      <c r="AA21" s="56">
        <f t="shared" si="6"/>
        <v>0</v>
      </c>
      <c r="AB21" s="53">
        <f t="shared" si="11"/>
        <v>0</v>
      </c>
      <c r="AC21" s="59">
        <f>(ROUNDDOWN(AB21*$G$21,-3)*$I$21+$K$21)*AA21</f>
        <v>0</v>
      </c>
    </row>
    <row r="22" spans="1:29" ht="20.100000000000001" customHeight="1" x14ac:dyDescent="0.4">
      <c r="A22" s="126">
        <v>6600000</v>
      </c>
      <c r="B22" s="93" t="s">
        <v>2</v>
      </c>
      <c r="C22" s="127">
        <v>8499999</v>
      </c>
      <c r="D22" s="128" t="s">
        <v>39</v>
      </c>
      <c r="E22" s="97" t="s">
        <v>41</v>
      </c>
      <c r="F22" s="93" t="s">
        <v>29</v>
      </c>
      <c r="G22" s="93">
        <v>1</v>
      </c>
      <c r="H22" s="93" t="s">
        <v>29</v>
      </c>
      <c r="I22" s="93">
        <v>0.9</v>
      </c>
      <c r="J22" s="93" t="s">
        <v>30</v>
      </c>
      <c r="K22" s="129">
        <v>-1100000</v>
      </c>
      <c r="L22" s="56">
        <f t="shared" si="0"/>
        <v>0</v>
      </c>
      <c r="M22" s="53">
        <f t="shared" si="1"/>
        <v>0</v>
      </c>
      <c r="N22" s="59">
        <f>ROUNDDOWN(M22*$G$22*$I$22+$K$22,0)*L22</f>
        <v>0</v>
      </c>
      <c r="O22" s="56">
        <f t="shared" si="2"/>
        <v>0</v>
      </c>
      <c r="P22" s="53">
        <f t="shared" si="7"/>
        <v>0</v>
      </c>
      <c r="Q22" s="59">
        <f>ROUNDDOWN(P22*$G$22*$I$22+$K$22,0)*O22</f>
        <v>0</v>
      </c>
      <c r="R22" s="56">
        <f t="shared" si="3"/>
        <v>0</v>
      </c>
      <c r="S22" s="53">
        <f t="shared" si="8"/>
        <v>0</v>
      </c>
      <c r="T22" s="59">
        <f>ROUNDDOWN(S22*$G$22*$I$22+$K$22,0)*R22</f>
        <v>0</v>
      </c>
      <c r="U22" s="56">
        <f t="shared" si="4"/>
        <v>0</v>
      </c>
      <c r="V22" s="53">
        <f t="shared" si="9"/>
        <v>0</v>
      </c>
      <c r="W22" s="59">
        <f>ROUNDDOWN(V22*$G$22*$I$22+$K$22,0)*U22</f>
        <v>0</v>
      </c>
      <c r="X22" s="56">
        <f t="shared" si="5"/>
        <v>0</v>
      </c>
      <c r="Y22" s="53">
        <f t="shared" si="10"/>
        <v>0</v>
      </c>
      <c r="Z22" s="59">
        <f>ROUNDDOWN(Y22*$G$22*$I$22+$K$22,0)*X22</f>
        <v>0</v>
      </c>
      <c r="AA22" s="56">
        <f t="shared" si="6"/>
        <v>0</v>
      </c>
      <c r="AB22" s="53">
        <f t="shared" si="11"/>
        <v>0</v>
      </c>
      <c r="AC22" s="59">
        <f>ROUNDDOWN(AB22*$G$22*$I$22+$K$22,0)*AA22</f>
        <v>0</v>
      </c>
    </row>
    <row r="23" spans="1:29" ht="20.100000000000001" customHeight="1" x14ac:dyDescent="0.4">
      <c r="A23" s="130">
        <v>8500000</v>
      </c>
      <c r="B23" s="100" t="s">
        <v>2</v>
      </c>
      <c r="C23" s="131">
        <v>999999999</v>
      </c>
      <c r="D23" s="132" t="s">
        <v>40</v>
      </c>
      <c r="E23" s="104" t="s">
        <v>41</v>
      </c>
      <c r="F23" s="100" t="s">
        <v>29</v>
      </c>
      <c r="G23" s="100">
        <v>1</v>
      </c>
      <c r="H23" s="100" t="s">
        <v>29</v>
      </c>
      <c r="I23" s="100">
        <v>1</v>
      </c>
      <c r="J23" s="100" t="s">
        <v>30</v>
      </c>
      <c r="K23" s="133">
        <v>-1950000</v>
      </c>
      <c r="L23" s="57">
        <f t="shared" si="0"/>
        <v>0</v>
      </c>
      <c r="M23" s="54">
        <f t="shared" si="1"/>
        <v>0</v>
      </c>
      <c r="N23" s="60">
        <f>ROUNDDOWN(M23*$G$23*$I$23+$K$23,0)*L23</f>
        <v>0</v>
      </c>
      <c r="O23" s="57">
        <f t="shared" si="2"/>
        <v>0</v>
      </c>
      <c r="P23" s="54">
        <f t="shared" si="7"/>
        <v>0</v>
      </c>
      <c r="Q23" s="60">
        <f>ROUNDDOWN(P23*$G$23*$I$23+$K$23,0)*O23</f>
        <v>0</v>
      </c>
      <c r="R23" s="57">
        <f t="shared" si="3"/>
        <v>0</v>
      </c>
      <c r="S23" s="54">
        <f t="shared" si="8"/>
        <v>0</v>
      </c>
      <c r="T23" s="60">
        <f>ROUNDDOWN(S23*$G$23*$I$23+$K$23,0)*R23</f>
        <v>0</v>
      </c>
      <c r="U23" s="57">
        <f t="shared" si="4"/>
        <v>0</v>
      </c>
      <c r="V23" s="54">
        <f t="shared" si="9"/>
        <v>0</v>
      </c>
      <c r="W23" s="60">
        <f>ROUNDDOWN(V23*$G$23*$I$23+$K$23,0)*U23</f>
        <v>0</v>
      </c>
      <c r="X23" s="57">
        <f t="shared" si="5"/>
        <v>0</v>
      </c>
      <c r="Y23" s="54">
        <f t="shared" si="10"/>
        <v>0</v>
      </c>
      <c r="Z23" s="60">
        <f>ROUNDDOWN(Y23*$G$23*$I$23+$K$23,0)*X23</f>
        <v>0</v>
      </c>
      <c r="AA23" s="57">
        <f t="shared" si="6"/>
        <v>0</v>
      </c>
      <c r="AB23" s="54">
        <f t="shared" si="11"/>
        <v>0</v>
      </c>
      <c r="AC23" s="60">
        <f>ROUNDDOWN(AB23*$G$23*$I$23+$K$23,0)*AA23</f>
        <v>0</v>
      </c>
    </row>
  </sheetData>
  <sheetProtection password="C63C" sheet="1" formatCells="0" formatColumns="0" formatRows="0" insertColumns="0" insertRows="0" insertHyperlinks="0" deleteColumns="0" deleteRows="0" sort="0" autoFilter="0" pivotTables="0"/>
  <mergeCells count="17">
    <mergeCell ref="A8:B8"/>
    <mergeCell ref="A9:B9"/>
    <mergeCell ref="A3:B3"/>
    <mergeCell ref="A4:B4"/>
    <mergeCell ref="A5:B5"/>
    <mergeCell ref="A6:B6"/>
    <mergeCell ref="A7:B7"/>
    <mergeCell ref="AA11:AC11"/>
    <mergeCell ref="A12:C12"/>
    <mergeCell ref="E12:K12"/>
    <mergeCell ref="A11:C11"/>
    <mergeCell ref="D11:K11"/>
    <mergeCell ref="L11:N11"/>
    <mergeCell ref="O11:Q11"/>
    <mergeCell ref="R11:T11"/>
    <mergeCell ref="U11:W11"/>
    <mergeCell ref="X11:Z11"/>
  </mergeCells>
  <phoneticPr fontId="2"/>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C36"/>
  <sheetViews>
    <sheetView zoomScale="70" zoomScaleNormal="70" workbookViewId="0">
      <selection activeCell="A7" sqref="A7:B7"/>
    </sheetView>
  </sheetViews>
  <sheetFormatPr defaultRowHeight="18.75" x14ac:dyDescent="0.4"/>
  <cols>
    <col min="1" max="1" width="12.625" customWidth="1"/>
    <col min="2" max="2" width="4.625" style="2" customWidth="1"/>
    <col min="3" max="4" width="12.625" customWidth="1"/>
    <col min="5" max="5" width="12.625" style="1" customWidth="1"/>
    <col min="6" max="6" width="4.625" style="2" customWidth="1"/>
    <col min="7" max="7" width="12.625" style="1" customWidth="1"/>
    <col min="8" max="9" width="3.625" style="2" customWidth="1"/>
    <col min="10" max="10" width="5.125" style="2" customWidth="1"/>
    <col min="11" max="11" width="3.625" style="2" customWidth="1"/>
    <col min="12" max="12" width="9.625" customWidth="1"/>
    <col min="13" max="13" width="4.625" customWidth="1"/>
    <col min="14" max="14" width="4.625" style="2" customWidth="1"/>
    <col min="15" max="15" width="12.625" customWidth="1"/>
    <col min="16" max="16" width="4.625" style="2" customWidth="1"/>
    <col min="17" max="17" width="6.625" customWidth="1"/>
    <col min="18" max="18" width="4.625" style="2" customWidth="1"/>
    <col min="19" max="19" width="12.625" customWidth="1"/>
    <col min="20" max="20" width="12.625" style="1" customWidth="1"/>
    <col min="21" max="21" width="4.625" style="2" customWidth="1"/>
    <col min="22" max="22" width="12.625" customWidth="1"/>
    <col min="23" max="23" width="4.625" style="2" customWidth="1"/>
    <col min="24" max="24" width="6.625" customWidth="1"/>
    <col min="25" max="25" width="4.625" style="2" customWidth="1"/>
    <col min="26" max="26" width="12.625" customWidth="1"/>
    <col min="27" max="27" width="12.625" style="1" customWidth="1"/>
    <col min="28" max="28" width="4.625" style="2" customWidth="1"/>
    <col min="29" max="29" width="12.625" customWidth="1"/>
    <col min="30" max="30" width="4.625" style="2" customWidth="1"/>
    <col min="31" max="31" width="6.625" customWidth="1"/>
    <col min="32" max="32" width="4.625" style="2" customWidth="1"/>
    <col min="33" max="33" width="12.625" customWidth="1"/>
    <col min="34" max="34" width="12.625" style="1" customWidth="1"/>
    <col min="35" max="35" width="4.625" style="2" customWidth="1"/>
    <col min="36" max="36" width="12.625" customWidth="1"/>
    <col min="37" max="37" width="4.625" style="2" customWidth="1"/>
    <col min="38" max="38" width="6.625" customWidth="1"/>
    <col min="39" max="39" width="4.625" style="2" customWidth="1"/>
    <col min="40" max="40" width="12.625" customWidth="1"/>
    <col min="41" max="41" width="12.625" style="1" customWidth="1"/>
    <col min="42" max="42" width="4.625" style="2" customWidth="1"/>
    <col min="43" max="43" width="12.625" customWidth="1"/>
    <col min="44" max="44" width="4.625" style="2" customWidth="1"/>
    <col min="45" max="45" width="6.625" customWidth="1"/>
    <col min="46" max="46" width="4.625" style="2" customWidth="1"/>
    <col min="47" max="47" width="12.625" customWidth="1"/>
    <col min="48" max="48" width="12.625" style="1" customWidth="1"/>
    <col min="49" max="49" width="4.625" style="2" customWidth="1"/>
    <col min="50" max="50" width="12.625" customWidth="1"/>
    <col min="51" max="51" width="4.625" style="2" customWidth="1"/>
    <col min="52" max="52" width="6.625" customWidth="1"/>
    <col min="53" max="53" width="4.625" style="2" customWidth="1"/>
    <col min="54" max="54" width="12.625" customWidth="1"/>
    <col min="55" max="55" width="12.625" style="1" customWidth="1"/>
  </cols>
  <sheetData>
    <row r="1" spans="1:55" x14ac:dyDescent="0.4">
      <c r="A1" s="3" t="s">
        <v>59</v>
      </c>
    </row>
    <row r="2" spans="1:55" ht="9" customHeight="1" x14ac:dyDescent="0.4"/>
    <row r="3" spans="1:55" ht="20.100000000000001" customHeight="1" x14ac:dyDescent="0.4">
      <c r="A3" s="260"/>
      <c r="B3" s="260"/>
      <c r="C3" s="12" t="s">
        <v>54</v>
      </c>
      <c r="D3" s="12" t="s">
        <v>55</v>
      </c>
      <c r="E3" s="12" t="s">
        <v>55</v>
      </c>
    </row>
    <row r="4" spans="1:55" ht="20.100000000000001" customHeight="1" x14ac:dyDescent="0.4">
      <c r="A4" s="260" t="s">
        <v>48</v>
      </c>
      <c r="B4" s="260"/>
      <c r="C4" s="51">
        <f>IFERROR(SUM(T13:T36),0)</f>
        <v>0</v>
      </c>
      <c r="D4" s="47"/>
      <c r="E4" s="47"/>
    </row>
    <row r="5" spans="1:55" ht="20.100000000000001" customHeight="1" x14ac:dyDescent="0.4">
      <c r="A5" s="260" t="s">
        <v>49</v>
      </c>
      <c r="B5" s="260"/>
      <c r="C5" s="51">
        <f>IFERROR(SUM(AA13:AA36),0)</f>
        <v>0</v>
      </c>
      <c r="D5" s="47"/>
      <c r="E5" s="47"/>
    </row>
    <row r="6" spans="1:55" ht="20.100000000000001" customHeight="1" x14ac:dyDescent="0.4">
      <c r="A6" s="260" t="s">
        <v>50</v>
      </c>
      <c r="B6" s="260"/>
      <c r="C6" s="51">
        <f>IFERROR(SUM(AH13:AH36),0)</f>
        <v>0</v>
      </c>
      <c r="D6" s="47"/>
      <c r="E6" s="47"/>
    </row>
    <row r="7" spans="1:55" ht="20.100000000000001" customHeight="1" x14ac:dyDescent="0.4">
      <c r="A7" s="260" t="s">
        <v>51</v>
      </c>
      <c r="B7" s="260"/>
      <c r="C7" s="51">
        <f>IFERROR(SUM(AO13:AO36),0)</f>
        <v>0</v>
      </c>
      <c r="D7" s="47"/>
      <c r="E7" s="47"/>
    </row>
    <row r="8" spans="1:55" ht="20.100000000000001" customHeight="1" x14ac:dyDescent="0.4">
      <c r="A8" s="260" t="s">
        <v>52</v>
      </c>
      <c r="B8" s="260"/>
      <c r="C8" s="51">
        <f>IFERROR(SUM(AV13:AV36),0)</f>
        <v>0</v>
      </c>
      <c r="D8" s="47"/>
      <c r="E8" s="47"/>
    </row>
    <row r="9" spans="1:55" ht="20.100000000000001" customHeight="1" x14ac:dyDescent="0.4">
      <c r="A9" s="260" t="s">
        <v>53</v>
      </c>
      <c r="B9" s="260"/>
      <c r="C9" s="51">
        <f>IFERROR(SUM(BC13:BC36),0)</f>
        <v>0</v>
      </c>
      <c r="D9" s="47"/>
      <c r="E9" s="47"/>
    </row>
    <row r="10" spans="1:55" ht="9" customHeight="1" x14ac:dyDescent="0.4"/>
    <row r="11" spans="1:55" x14ac:dyDescent="0.4">
      <c r="A11" s="260" t="s">
        <v>9</v>
      </c>
      <c r="B11" s="260"/>
      <c r="C11" s="260"/>
      <c r="D11" s="11" t="s">
        <v>10</v>
      </c>
      <c r="E11" s="260" t="s">
        <v>8</v>
      </c>
      <c r="F11" s="260"/>
      <c r="G11" s="260"/>
      <c r="H11" s="265" t="s">
        <v>16</v>
      </c>
      <c r="I11" s="266"/>
      <c r="J11" s="266"/>
      <c r="K11" s="266"/>
      <c r="L11" s="266"/>
      <c r="M11" s="267"/>
      <c r="N11" s="260" t="s">
        <v>47</v>
      </c>
      <c r="O11" s="260"/>
      <c r="P11" s="260"/>
      <c r="Q11" s="260"/>
      <c r="R11" s="260"/>
      <c r="S11" s="260"/>
      <c r="T11" s="260"/>
      <c r="U11" s="260" t="s">
        <v>11</v>
      </c>
      <c r="V11" s="260"/>
      <c r="W11" s="260"/>
      <c r="X11" s="260"/>
      <c r="Y11" s="260"/>
      <c r="Z11" s="260"/>
      <c r="AA11" s="260"/>
      <c r="AB11" s="260" t="s">
        <v>12</v>
      </c>
      <c r="AC11" s="260"/>
      <c r="AD11" s="260"/>
      <c r="AE11" s="260"/>
      <c r="AF11" s="260"/>
      <c r="AG11" s="260"/>
      <c r="AH11" s="260"/>
      <c r="AI11" s="260" t="s">
        <v>13</v>
      </c>
      <c r="AJ11" s="260"/>
      <c r="AK11" s="260"/>
      <c r="AL11" s="260"/>
      <c r="AM11" s="260"/>
      <c r="AN11" s="260"/>
      <c r="AO11" s="260"/>
      <c r="AP11" s="260" t="s">
        <v>14</v>
      </c>
      <c r="AQ11" s="260"/>
      <c r="AR11" s="260"/>
      <c r="AS11" s="260"/>
      <c r="AT11" s="260"/>
      <c r="AU11" s="260"/>
      <c r="AV11" s="260"/>
      <c r="AW11" s="260" t="s">
        <v>15</v>
      </c>
      <c r="AX11" s="260"/>
      <c r="AY11" s="260"/>
      <c r="AZ11" s="260"/>
      <c r="BA11" s="260"/>
      <c r="BB11" s="260"/>
      <c r="BC11" s="260"/>
    </row>
    <row r="12" spans="1:55" s="3" customFormat="1" ht="36" customHeight="1" x14ac:dyDescent="0.4">
      <c r="A12" s="272" t="s">
        <v>0</v>
      </c>
      <c r="B12" s="273"/>
      <c r="C12" s="274"/>
      <c r="D12" s="13" t="s">
        <v>3</v>
      </c>
      <c r="E12" s="272" t="s">
        <v>6</v>
      </c>
      <c r="F12" s="273"/>
      <c r="G12" s="274"/>
      <c r="H12" s="275" t="s">
        <v>7</v>
      </c>
      <c r="I12" s="276"/>
      <c r="J12" s="276"/>
      <c r="K12" s="276"/>
      <c r="L12" s="276"/>
      <c r="M12" s="277"/>
      <c r="N12" s="62" t="s">
        <v>9</v>
      </c>
      <c r="O12" s="63" t="s">
        <v>19</v>
      </c>
      <c r="P12" s="62" t="s">
        <v>10</v>
      </c>
      <c r="Q12" s="64" t="s">
        <v>3</v>
      </c>
      <c r="R12" s="46" t="s">
        <v>8</v>
      </c>
      <c r="S12" s="64" t="s">
        <v>18</v>
      </c>
      <c r="T12" s="65" t="s">
        <v>17</v>
      </c>
      <c r="U12" s="62" t="s">
        <v>9</v>
      </c>
      <c r="V12" s="63" t="s">
        <v>19</v>
      </c>
      <c r="W12" s="62" t="s">
        <v>10</v>
      </c>
      <c r="X12" s="64" t="s">
        <v>3</v>
      </c>
      <c r="Y12" s="46" t="s">
        <v>8</v>
      </c>
      <c r="Z12" s="64" t="s">
        <v>18</v>
      </c>
      <c r="AA12" s="65" t="s">
        <v>17</v>
      </c>
      <c r="AB12" s="62" t="s">
        <v>9</v>
      </c>
      <c r="AC12" s="63" t="s">
        <v>19</v>
      </c>
      <c r="AD12" s="62" t="s">
        <v>10</v>
      </c>
      <c r="AE12" s="64" t="s">
        <v>3</v>
      </c>
      <c r="AF12" s="46" t="s">
        <v>8</v>
      </c>
      <c r="AG12" s="64" t="s">
        <v>18</v>
      </c>
      <c r="AH12" s="65" t="s">
        <v>17</v>
      </c>
      <c r="AI12" s="62" t="s">
        <v>9</v>
      </c>
      <c r="AJ12" s="63" t="s">
        <v>19</v>
      </c>
      <c r="AK12" s="62" t="s">
        <v>10</v>
      </c>
      <c r="AL12" s="64" t="s">
        <v>3</v>
      </c>
      <c r="AM12" s="46" t="s">
        <v>8</v>
      </c>
      <c r="AN12" s="64" t="s">
        <v>18</v>
      </c>
      <c r="AO12" s="65" t="s">
        <v>17</v>
      </c>
      <c r="AP12" s="62" t="s">
        <v>9</v>
      </c>
      <c r="AQ12" s="63" t="s">
        <v>19</v>
      </c>
      <c r="AR12" s="62" t="s">
        <v>10</v>
      </c>
      <c r="AS12" s="64" t="s">
        <v>3</v>
      </c>
      <c r="AT12" s="46" t="s">
        <v>8</v>
      </c>
      <c r="AU12" s="64" t="s">
        <v>18</v>
      </c>
      <c r="AV12" s="65" t="s">
        <v>17</v>
      </c>
      <c r="AW12" s="62" t="s">
        <v>9</v>
      </c>
      <c r="AX12" s="63" t="s">
        <v>19</v>
      </c>
      <c r="AY12" s="62" t="s">
        <v>10</v>
      </c>
      <c r="AZ12" s="64" t="s">
        <v>3</v>
      </c>
      <c r="BA12" s="46" t="s">
        <v>8</v>
      </c>
      <c r="BB12" s="64" t="s">
        <v>18</v>
      </c>
      <c r="BC12" s="65" t="s">
        <v>17</v>
      </c>
    </row>
    <row r="13" spans="1:55" x14ac:dyDescent="0.4">
      <c r="A13" s="84">
        <v>0</v>
      </c>
      <c r="B13" s="85" t="s">
        <v>2</v>
      </c>
      <c r="C13" s="86">
        <v>10000000</v>
      </c>
      <c r="D13" s="87" t="s">
        <v>4</v>
      </c>
      <c r="E13" s="88">
        <v>0</v>
      </c>
      <c r="F13" s="85" t="s">
        <v>2</v>
      </c>
      <c r="G13" s="86">
        <v>600000</v>
      </c>
      <c r="H13" s="89" t="s">
        <v>24</v>
      </c>
      <c r="I13" s="85" t="s">
        <v>26</v>
      </c>
      <c r="J13" s="90">
        <v>0</v>
      </c>
      <c r="K13" s="85" t="s">
        <v>27</v>
      </c>
      <c r="L13" s="91">
        <v>0</v>
      </c>
      <c r="M13" s="87" t="s">
        <v>23</v>
      </c>
      <c r="N13" s="26">
        <f>IF(O13&lt;=$C$13,1,0)</f>
        <v>1</v>
      </c>
      <c r="O13" s="22">
        <f>入力シート!D18</f>
        <v>0</v>
      </c>
      <c r="P13" s="26">
        <f>IF(Q13&lt;65,1,0)</f>
        <v>0</v>
      </c>
      <c r="Q13" s="23" t="str">
        <f>'❺年齢計算'!D9</f>
        <v/>
      </c>
      <c r="R13" s="27">
        <f>IF(S13&lt;=$G$13,1,0)</f>
        <v>1</v>
      </c>
      <c r="S13" s="24">
        <f>入力シート!D16</f>
        <v>0</v>
      </c>
      <c r="T13" s="10">
        <f>N13*P13*R13*($S13*$J13-$L13)</f>
        <v>0</v>
      </c>
      <c r="U13" s="26">
        <f>IF(V13&lt;=$C$13,1,0)</f>
        <v>1</v>
      </c>
      <c r="V13" s="22">
        <f>入力シート!F18</f>
        <v>0</v>
      </c>
      <c r="W13" s="26">
        <f>IF(X13&lt;65,1,0)</f>
        <v>0</v>
      </c>
      <c r="X13" s="23" t="str">
        <f>'❺年齢計算'!F9</f>
        <v/>
      </c>
      <c r="Y13" s="27">
        <f>IF(Z13&lt;=$G$13,1,0)</f>
        <v>1</v>
      </c>
      <c r="Z13" s="24">
        <f>入力シート!F16</f>
        <v>0</v>
      </c>
      <c r="AA13" s="10">
        <f>U13*W13*Y13*($Z13*$J13-$L13)</f>
        <v>0</v>
      </c>
      <c r="AB13" s="26">
        <f>IF(AC13&lt;=$C$13,1,0)</f>
        <v>1</v>
      </c>
      <c r="AC13" s="22">
        <f>入力シート!H18</f>
        <v>0</v>
      </c>
      <c r="AD13" s="26">
        <f>IF(AE13&lt;65,1,0)</f>
        <v>0</v>
      </c>
      <c r="AE13" s="23" t="str">
        <f>'❺年齢計算'!H9</f>
        <v/>
      </c>
      <c r="AF13" s="27">
        <f>IF(AG13&lt;=$G$13,1,0)</f>
        <v>1</v>
      </c>
      <c r="AG13" s="24">
        <f>入力シート!H16</f>
        <v>0</v>
      </c>
      <c r="AH13" s="10">
        <f>AB13*AD13*AF13*(AG13*$J13-$L13)</f>
        <v>0</v>
      </c>
      <c r="AI13" s="26">
        <f>IF(AJ13&lt;=$C$13,1,0)</f>
        <v>1</v>
      </c>
      <c r="AJ13" s="22">
        <f>入力シート!J18</f>
        <v>0</v>
      </c>
      <c r="AK13" s="26">
        <f>IF(AL13&lt;65,1,0)</f>
        <v>0</v>
      </c>
      <c r="AL13" s="23" t="str">
        <f>'❺年齢計算'!J9</f>
        <v/>
      </c>
      <c r="AM13" s="27">
        <f>IF(AN13&lt;=$G$13,1,0)</f>
        <v>1</v>
      </c>
      <c r="AN13" s="24">
        <f>入力シート!J16</f>
        <v>0</v>
      </c>
      <c r="AO13" s="10">
        <f>AI13*AK13*AM13*($AN13*$J13-$L13)</f>
        <v>0</v>
      </c>
      <c r="AP13" s="26">
        <f>IF(AQ13&lt;=$C$13,1,0)</f>
        <v>1</v>
      </c>
      <c r="AQ13" s="22">
        <f>入力シート!L18</f>
        <v>0</v>
      </c>
      <c r="AR13" s="26">
        <f>IF(AS13&lt;65,1,0)</f>
        <v>0</v>
      </c>
      <c r="AS13" s="23" t="str">
        <f>'❺年齢計算'!L9</f>
        <v/>
      </c>
      <c r="AT13" s="27">
        <f>IF(AU13&lt;=$G$13,1,0)</f>
        <v>1</v>
      </c>
      <c r="AU13" s="24">
        <f>入力シート!L16</f>
        <v>0</v>
      </c>
      <c r="AV13" s="10">
        <f>AP13*AR13*AT13*($AU13*$J13-$L13)</f>
        <v>0</v>
      </c>
      <c r="AW13" s="26">
        <f>IF(AX13&lt;=$C$13,1,0)</f>
        <v>1</v>
      </c>
      <c r="AX13" s="22">
        <f>入力シート!N18</f>
        <v>0</v>
      </c>
      <c r="AY13" s="26">
        <f>IF(AZ13&lt;65,1,0)</f>
        <v>0</v>
      </c>
      <c r="AZ13" s="23" t="str">
        <f>入力シート!N12</f>
        <v/>
      </c>
      <c r="BA13" s="27">
        <f>IF(BB13&lt;=$G$13,1,0)</f>
        <v>1</v>
      </c>
      <c r="BB13" s="24">
        <f>入力シート!N16</f>
        <v>0</v>
      </c>
      <c r="BC13" s="10">
        <f>AW13*AY13*BA13*($BB13*$J13-$L13)</f>
        <v>0</v>
      </c>
    </row>
    <row r="14" spans="1:55" x14ac:dyDescent="0.4">
      <c r="A14" s="92">
        <v>0</v>
      </c>
      <c r="B14" s="93" t="s">
        <v>1</v>
      </c>
      <c r="C14" s="94">
        <v>10000000</v>
      </c>
      <c r="D14" s="95" t="s">
        <v>4</v>
      </c>
      <c r="E14" s="96">
        <v>600001</v>
      </c>
      <c r="F14" s="93" t="s">
        <v>2</v>
      </c>
      <c r="G14" s="94">
        <v>1299999</v>
      </c>
      <c r="H14" s="97" t="s">
        <v>24</v>
      </c>
      <c r="I14" s="93" t="s">
        <v>26</v>
      </c>
      <c r="J14" s="93">
        <v>1</v>
      </c>
      <c r="K14" s="93" t="s">
        <v>27</v>
      </c>
      <c r="L14" s="98">
        <v>600000</v>
      </c>
      <c r="M14" s="95" t="s">
        <v>23</v>
      </c>
      <c r="N14" s="39">
        <f>IF(O14&lt;=$C$14,1,0)</f>
        <v>1</v>
      </c>
      <c r="O14" s="14">
        <f>$O$13</f>
        <v>0</v>
      </c>
      <c r="P14" s="39">
        <f t="shared" ref="P14:P18" si="0">IF(Q14&lt;65,1,0)</f>
        <v>0</v>
      </c>
      <c r="Q14" s="19" t="str">
        <f>$Q$13</f>
        <v/>
      </c>
      <c r="R14" s="28">
        <f>IF(AND(S14&gt;=$E$14,S14&lt;=$G$14),1,0)</f>
        <v>0</v>
      </c>
      <c r="S14" s="20">
        <f>$S$13</f>
        <v>0</v>
      </c>
      <c r="T14" s="5">
        <f>N14*P14*R14*($S14*$J14-$L14)</f>
        <v>0</v>
      </c>
      <c r="U14" s="39">
        <f>IF(V14&lt;=$C$14,1,0)</f>
        <v>1</v>
      </c>
      <c r="V14" s="14">
        <f>V$13</f>
        <v>0</v>
      </c>
      <c r="W14" s="39">
        <f t="shared" ref="W14:W18" si="1">IF(X14&lt;65,1,0)</f>
        <v>0</v>
      </c>
      <c r="X14" s="19" t="str">
        <f>X$13</f>
        <v/>
      </c>
      <c r="Y14" s="28">
        <f>IF(AND(Z14&gt;=$E$14,Z14&lt;=$G$14),1,0)</f>
        <v>0</v>
      </c>
      <c r="Z14" s="20">
        <f>Z$13</f>
        <v>0</v>
      </c>
      <c r="AA14" s="38">
        <f t="shared" ref="AA14:AA36" si="2">U14*W14*Y14*($Z14*$J14-$L14)</f>
        <v>0</v>
      </c>
      <c r="AB14" s="39">
        <f>IF(AC14&lt;=$C$14,1,0)</f>
        <v>1</v>
      </c>
      <c r="AC14" s="14">
        <f>AC$13</f>
        <v>0</v>
      </c>
      <c r="AD14" s="39">
        <f t="shared" ref="AD14:AD18" si="3">IF(AE14&lt;65,1,0)</f>
        <v>0</v>
      </c>
      <c r="AE14" s="19" t="str">
        <f>AE$13</f>
        <v/>
      </c>
      <c r="AF14" s="28">
        <f>IF(AND(AG14&gt;=$E$14,AG14&lt;=$G$14),1,0)</f>
        <v>0</v>
      </c>
      <c r="AG14" s="20">
        <f>AG$13</f>
        <v>0</v>
      </c>
      <c r="AH14" s="38">
        <f t="shared" ref="AH14:AH36" si="4">AB14*AD14*AF14*(AG14*$J14-$L14)</f>
        <v>0</v>
      </c>
      <c r="AI14" s="39">
        <f>IF(AJ14&lt;=$C$14,1,0)</f>
        <v>1</v>
      </c>
      <c r="AJ14" s="14">
        <f>AJ$13</f>
        <v>0</v>
      </c>
      <c r="AK14" s="39">
        <f t="shared" ref="AK14:AK18" si="5">IF(AL14&lt;65,1,0)</f>
        <v>0</v>
      </c>
      <c r="AL14" s="19" t="str">
        <f>AL$13</f>
        <v/>
      </c>
      <c r="AM14" s="28">
        <f>IF(AND(AN14&gt;=$E$14,AN14&lt;=$G$14),1,0)</f>
        <v>0</v>
      </c>
      <c r="AN14" s="20">
        <f>AN$13</f>
        <v>0</v>
      </c>
      <c r="AO14" s="38">
        <f t="shared" ref="AO14:AO36" si="6">AI14*AK14*AM14*($AN14*$J14-$L14)</f>
        <v>0</v>
      </c>
      <c r="AP14" s="39">
        <f>IF(AQ14&lt;=$C$14,1,0)</f>
        <v>1</v>
      </c>
      <c r="AQ14" s="14">
        <f>AQ$13</f>
        <v>0</v>
      </c>
      <c r="AR14" s="39">
        <f t="shared" ref="AR14:AR18" si="7">IF(AS14&lt;65,1,0)</f>
        <v>0</v>
      </c>
      <c r="AS14" s="19" t="str">
        <f>AS$13</f>
        <v/>
      </c>
      <c r="AT14" s="28">
        <f>IF(AND(AU14&gt;=$E$14,AU14&lt;=$G$14),1,0)</f>
        <v>0</v>
      </c>
      <c r="AU14" s="20">
        <f>AU$13</f>
        <v>0</v>
      </c>
      <c r="AV14" s="38">
        <f t="shared" ref="AV14:AV36" si="8">AP14*AR14*AT14*($AU14*$J14-$L14)</f>
        <v>0</v>
      </c>
      <c r="AW14" s="39">
        <f>IF(AX14&lt;=$C$14,1,0)</f>
        <v>1</v>
      </c>
      <c r="AX14" s="14">
        <f>AX$13</f>
        <v>0</v>
      </c>
      <c r="AY14" s="39">
        <f t="shared" ref="AY14:AY18" si="9">IF(AZ14&lt;65,1,0)</f>
        <v>0</v>
      </c>
      <c r="AZ14" s="19" t="str">
        <f>AZ$13</f>
        <v/>
      </c>
      <c r="BA14" s="28">
        <f>IF(AND(BB14&gt;=$E$14,BB14&lt;=$G$14),1,0)</f>
        <v>0</v>
      </c>
      <c r="BB14" s="20">
        <f>BB$13</f>
        <v>0</v>
      </c>
      <c r="BC14" s="38">
        <f t="shared" ref="BC14:BC36" si="10">AW14*AY14*BA14*($BB14*$J14-$L14)</f>
        <v>0</v>
      </c>
    </row>
    <row r="15" spans="1:55" x14ac:dyDescent="0.4">
      <c r="A15" s="92">
        <v>0</v>
      </c>
      <c r="B15" s="93" t="s">
        <v>1</v>
      </c>
      <c r="C15" s="94">
        <v>10000000</v>
      </c>
      <c r="D15" s="95" t="s">
        <v>4</v>
      </c>
      <c r="E15" s="96">
        <v>1300000</v>
      </c>
      <c r="F15" s="93" t="s">
        <v>2</v>
      </c>
      <c r="G15" s="94">
        <v>4099999</v>
      </c>
      <c r="H15" s="97" t="s">
        <v>24</v>
      </c>
      <c r="I15" s="93" t="s">
        <v>26</v>
      </c>
      <c r="J15" s="93">
        <v>0.75</v>
      </c>
      <c r="K15" s="93" t="s">
        <v>27</v>
      </c>
      <c r="L15" s="98">
        <v>275000</v>
      </c>
      <c r="M15" s="95" t="s">
        <v>23</v>
      </c>
      <c r="N15" s="39">
        <f>IF(O15&lt;=$C$15,1,0)</f>
        <v>1</v>
      </c>
      <c r="O15" s="14">
        <f t="shared" ref="O15:O36" si="11">$O$13</f>
        <v>0</v>
      </c>
      <c r="P15" s="39">
        <f t="shared" si="0"/>
        <v>0</v>
      </c>
      <c r="Q15" s="19" t="str">
        <f t="shared" ref="Q15:Q36" si="12">$Q$13</f>
        <v/>
      </c>
      <c r="R15" s="28">
        <f>IF(AND(S15&gt;=$E$15,S15&lt;=$G$15),1,0)</f>
        <v>0</v>
      </c>
      <c r="S15" s="20">
        <f t="shared" ref="S15:S36" si="13">$S$13</f>
        <v>0</v>
      </c>
      <c r="T15" s="5">
        <f t="shared" ref="T15:T36" si="14">N15*P15*R15*($S15*$J15-$L15)</f>
        <v>0</v>
      </c>
      <c r="U15" s="39">
        <f>IF(V15&lt;=$C$15,1,0)</f>
        <v>1</v>
      </c>
      <c r="V15" s="14">
        <f t="shared" ref="V15:V36" si="15">V$13</f>
        <v>0</v>
      </c>
      <c r="W15" s="39">
        <f t="shared" si="1"/>
        <v>0</v>
      </c>
      <c r="X15" s="19" t="str">
        <f t="shared" ref="X15:X36" si="16">X$13</f>
        <v/>
      </c>
      <c r="Y15" s="28">
        <f>IF(AND(Z15&gt;=$E$15,Z15&lt;=$G$15),1,0)</f>
        <v>0</v>
      </c>
      <c r="Z15" s="20">
        <f t="shared" ref="Z15:Z36" si="17">Z$13</f>
        <v>0</v>
      </c>
      <c r="AA15" s="38">
        <f t="shared" si="2"/>
        <v>0</v>
      </c>
      <c r="AB15" s="39">
        <f>IF(AC15&lt;=$C$15,1,0)</f>
        <v>1</v>
      </c>
      <c r="AC15" s="14">
        <f t="shared" ref="AC15:AC36" si="18">AC$13</f>
        <v>0</v>
      </c>
      <c r="AD15" s="39">
        <f t="shared" si="3"/>
        <v>0</v>
      </c>
      <c r="AE15" s="19" t="str">
        <f t="shared" ref="AE15:AE36" si="19">AE$13</f>
        <v/>
      </c>
      <c r="AF15" s="28">
        <f>IF(AND(AG15&gt;=$E$15,AG15&lt;=$G$15),1,0)</f>
        <v>0</v>
      </c>
      <c r="AG15" s="20">
        <f t="shared" ref="AG15:AG36" si="20">AG$13</f>
        <v>0</v>
      </c>
      <c r="AH15" s="38">
        <f t="shared" si="4"/>
        <v>0</v>
      </c>
      <c r="AI15" s="39">
        <f>IF(AJ15&lt;=$C$15,1,0)</f>
        <v>1</v>
      </c>
      <c r="AJ15" s="14">
        <f t="shared" ref="AJ15:AJ36" si="21">AJ$13</f>
        <v>0</v>
      </c>
      <c r="AK15" s="39">
        <f t="shared" si="5"/>
        <v>0</v>
      </c>
      <c r="AL15" s="19" t="str">
        <f t="shared" ref="AL15:AL36" si="22">AL$13</f>
        <v/>
      </c>
      <c r="AM15" s="28">
        <f>IF(AND(AN15&gt;=$E$15,AN15&lt;=$G$15),1,0)</f>
        <v>0</v>
      </c>
      <c r="AN15" s="20">
        <f t="shared" ref="AN15:AN36" si="23">AN$13</f>
        <v>0</v>
      </c>
      <c r="AO15" s="38">
        <f t="shared" si="6"/>
        <v>0</v>
      </c>
      <c r="AP15" s="39">
        <f>IF(AQ15&lt;=$C$15,1,0)</f>
        <v>1</v>
      </c>
      <c r="AQ15" s="14">
        <f t="shared" ref="AQ15:AQ36" si="24">AQ$13</f>
        <v>0</v>
      </c>
      <c r="AR15" s="39">
        <f t="shared" si="7"/>
        <v>0</v>
      </c>
      <c r="AS15" s="19" t="str">
        <f t="shared" ref="AS15:AS36" si="25">AS$13</f>
        <v/>
      </c>
      <c r="AT15" s="28">
        <f>IF(AND(AU15&gt;=$E$15,AU15&lt;=$G$15),1,0)</f>
        <v>0</v>
      </c>
      <c r="AU15" s="20">
        <f t="shared" ref="AU15:AU36" si="26">AU$13</f>
        <v>0</v>
      </c>
      <c r="AV15" s="38">
        <f t="shared" si="8"/>
        <v>0</v>
      </c>
      <c r="AW15" s="39">
        <f>IF(AX15&lt;=$C$15,1,0)</f>
        <v>1</v>
      </c>
      <c r="AX15" s="14">
        <f t="shared" ref="AX15:AX36" si="27">AX$13</f>
        <v>0</v>
      </c>
      <c r="AY15" s="39">
        <f t="shared" si="9"/>
        <v>0</v>
      </c>
      <c r="AZ15" s="19" t="str">
        <f t="shared" ref="AZ15:AZ36" si="28">AZ$13</f>
        <v/>
      </c>
      <c r="BA15" s="28">
        <f>IF(AND(BB15&gt;=$E$15,BB15&lt;=$G$15),1,0)</f>
        <v>0</v>
      </c>
      <c r="BB15" s="20">
        <f t="shared" ref="BB15:BB36" si="29">BB$13</f>
        <v>0</v>
      </c>
      <c r="BC15" s="38">
        <f t="shared" si="10"/>
        <v>0</v>
      </c>
    </row>
    <row r="16" spans="1:55" x14ac:dyDescent="0.4">
      <c r="A16" s="92">
        <v>0</v>
      </c>
      <c r="B16" s="93" t="s">
        <v>1</v>
      </c>
      <c r="C16" s="94">
        <v>10000000</v>
      </c>
      <c r="D16" s="95" t="s">
        <v>4</v>
      </c>
      <c r="E16" s="96">
        <v>4100000</v>
      </c>
      <c r="F16" s="93" t="s">
        <v>2</v>
      </c>
      <c r="G16" s="94">
        <v>7699999</v>
      </c>
      <c r="H16" s="97" t="s">
        <v>24</v>
      </c>
      <c r="I16" s="93" t="s">
        <v>26</v>
      </c>
      <c r="J16" s="93">
        <v>0.85</v>
      </c>
      <c r="K16" s="93" t="s">
        <v>27</v>
      </c>
      <c r="L16" s="98">
        <v>685000</v>
      </c>
      <c r="M16" s="95" t="s">
        <v>23</v>
      </c>
      <c r="N16" s="39">
        <f>IF(O16&lt;=$C$16,1,0)</f>
        <v>1</v>
      </c>
      <c r="O16" s="14">
        <f t="shared" si="11"/>
        <v>0</v>
      </c>
      <c r="P16" s="39">
        <f t="shared" si="0"/>
        <v>0</v>
      </c>
      <c r="Q16" s="19" t="str">
        <f t="shared" si="12"/>
        <v/>
      </c>
      <c r="R16" s="28">
        <f>IF(AND(S16&gt;=$E$16,S16&lt;=$G$16),1,0)</f>
        <v>0</v>
      </c>
      <c r="S16" s="20">
        <f t="shared" si="13"/>
        <v>0</v>
      </c>
      <c r="T16" s="5">
        <f t="shared" si="14"/>
        <v>0</v>
      </c>
      <c r="U16" s="39">
        <f>IF(V16&lt;=$C$16,1,0)</f>
        <v>1</v>
      </c>
      <c r="V16" s="14">
        <f t="shared" si="15"/>
        <v>0</v>
      </c>
      <c r="W16" s="39">
        <f t="shared" si="1"/>
        <v>0</v>
      </c>
      <c r="X16" s="19" t="str">
        <f t="shared" si="16"/>
        <v/>
      </c>
      <c r="Y16" s="28">
        <f>IF(AND(Z16&gt;=$E$16,Z16&lt;=$G$16),1,0)</f>
        <v>0</v>
      </c>
      <c r="Z16" s="20">
        <f t="shared" si="17"/>
        <v>0</v>
      </c>
      <c r="AA16" s="38">
        <f t="shared" si="2"/>
        <v>0</v>
      </c>
      <c r="AB16" s="39">
        <f>IF(AC16&lt;=$C$16,1,0)</f>
        <v>1</v>
      </c>
      <c r="AC16" s="14">
        <f t="shared" si="18"/>
        <v>0</v>
      </c>
      <c r="AD16" s="39">
        <f t="shared" si="3"/>
        <v>0</v>
      </c>
      <c r="AE16" s="19" t="str">
        <f t="shared" si="19"/>
        <v/>
      </c>
      <c r="AF16" s="28">
        <f>IF(AND(AG16&gt;=$E$16,AG16&lt;=$G$16),1,0)</f>
        <v>0</v>
      </c>
      <c r="AG16" s="20">
        <f t="shared" si="20"/>
        <v>0</v>
      </c>
      <c r="AH16" s="38">
        <f t="shared" si="4"/>
        <v>0</v>
      </c>
      <c r="AI16" s="39">
        <f>IF(AJ16&lt;=$C$16,1,0)</f>
        <v>1</v>
      </c>
      <c r="AJ16" s="14">
        <f t="shared" si="21"/>
        <v>0</v>
      </c>
      <c r="AK16" s="39">
        <f t="shared" si="5"/>
        <v>0</v>
      </c>
      <c r="AL16" s="19" t="str">
        <f t="shared" si="22"/>
        <v/>
      </c>
      <c r="AM16" s="28">
        <f>IF(AND(AN16&gt;=$E$16,AN16&lt;=$G$16),1,0)</f>
        <v>0</v>
      </c>
      <c r="AN16" s="20">
        <f t="shared" si="23"/>
        <v>0</v>
      </c>
      <c r="AO16" s="38">
        <f t="shared" si="6"/>
        <v>0</v>
      </c>
      <c r="AP16" s="39">
        <f>IF(AQ16&lt;=$C$16,1,0)</f>
        <v>1</v>
      </c>
      <c r="AQ16" s="14">
        <f t="shared" si="24"/>
        <v>0</v>
      </c>
      <c r="AR16" s="39">
        <f t="shared" si="7"/>
        <v>0</v>
      </c>
      <c r="AS16" s="19" t="str">
        <f t="shared" si="25"/>
        <v/>
      </c>
      <c r="AT16" s="28">
        <f>IF(AND(AU16&gt;=$E$16,AU16&lt;=$G$16),1,0)</f>
        <v>0</v>
      </c>
      <c r="AU16" s="20">
        <f t="shared" si="26"/>
        <v>0</v>
      </c>
      <c r="AV16" s="38">
        <f t="shared" si="8"/>
        <v>0</v>
      </c>
      <c r="AW16" s="39">
        <f>IF(AX16&lt;=$C$16,1,0)</f>
        <v>1</v>
      </c>
      <c r="AX16" s="14">
        <f t="shared" si="27"/>
        <v>0</v>
      </c>
      <c r="AY16" s="39">
        <f t="shared" si="9"/>
        <v>0</v>
      </c>
      <c r="AZ16" s="19" t="str">
        <f t="shared" si="28"/>
        <v/>
      </c>
      <c r="BA16" s="28">
        <f>IF(AND(BB16&gt;=$E$16,BB16&lt;=$G$16),1,0)</f>
        <v>0</v>
      </c>
      <c r="BB16" s="20">
        <f t="shared" si="29"/>
        <v>0</v>
      </c>
      <c r="BC16" s="38">
        <f t="shared" si="10"/>
        <v>0</v>
      </c>
    </row>
    <row r="17" spans="1:55" x14ac:dyDescent="0.4">
      <c r="A17" s="92">
        <v>0</v>
      </c>
      <c r="B17" s="93" t="s">
        <v>1</v>
      </c>
      <c r="C17" s="94">
        <v>10000000</v>
      </c>
      <c r="D17" s="95" t="s">
        <v>4</v>
      </c>
      <c r="E17" s="96">
        <v>7700000</v>
      </c>
      <c r="F17" s="93" t="s">
        <v>2</v>
      </c>
      <c r="G17" s="94">
        <v>9999999</v>
      </c>
      <c r="H17" s="97" t="s">
        <v>24</v>
      </c>
      <c r="I17" s="93" t="s">
        <v>26</v>
      </c>
      <c r="J17" s="93">
        <v>0.95</v>
      </c>
      <c r="K17" s="93" t="s">
        <v>27</v>
      </c>
      <c r="L17" s="98">
        <v>1455000</v>
      </c>
      <c r="M17" s="95" t="s">
        <v>23</v>
      </c>
      <c r="N17" s="39">
        <f>IF(O17&lt;=$C$17,1,0)</f>
        <v>1</v>
      </c>
      <c r="O17" s="14">
        <f t="shared" si="11"/>
        <v>0</v>
      </c>
      <c r="P17" s="39">
        <f t="shared" si="0"/>
        <v>0</v>
      </c>
      <c r="Q17" s="19" t="str">
        <f t="shared" si="12"/>
        <v/>
      </c>
      <c r="R17" s="28">
        <f>IF(AND(S17&gt;=$E$17,S17&lt;=$G$17),1,0)</f>
        <v>0</v>
      </c>
      <c r="S17" s="20">
        <f t="shared" si="13"/>
        <v>0</v>
      </c>
      <c r="T17" s="5">
        <f t="shared" si="14"/>
        <v>0</v>
      </c>
      <c r="U17" s="39">
        <f>IF(V17&lt;=$C$17,1,0)</f>
        <v>1</v>
      </c>
      <c r="V17" s="14">
        <f t="shared" si="15"/>
        <v>0</v>
      </c>
      <c r="W17" s="39">
        <f t="shared" si="1"/>
        <v>0</v>
      </c>
      <c r="X17" s="19" t="str">
        <f t="shared" si="16"/>
        <v/>
      </c>
      <c r="Y17" s="28">
        <f>IF(AND(Z17&gt;=$E$17,Z17&lt;=$G$17),1,0)</f>
        <v>0</v>
      </c>
      <c r="Z17" s="20">
        <f t="shared" si="17"/>
        <v>0</v>
      </c>
      <c r="AA17" s="38">
        <f t="shared" si="2"/>
        <v>0</v>
      </c>
      <c r="AB17" s="39">
        <f>IF(AC17&lt;=$C$17,1,0)</f>
        <v>1</v>
      </c>
      <c r="AC17" s="14">
        <f t="shared" si="18"/>
        <v>0</v>
      </c>
      <c r="AD17" s="39">
        <f t="shared" si="3"/>
        <v>0</v>
      </c>
      <c r="AE17" s="19" t="str">
        <f t="shared" si="19"/>
        <v/>
      </c>
      <c r="AF17" s="28">
        <f>IF(AND(AG17&gt;=$E$17,AG17&lt;=$G$17),1,0)</f>
        <v>0</v>
      </c>
      <c r="AG17" s="20">
        <f t="shared" si="20"/>
        <v>0</v>
      </c>
      <c r="AH17" s="38">
        <f t="shared" si="4"/>
        <v>0</v>
      </c>
      <c r="AI17" s="39">
        <f>IF(AJ17&lt;=$C$17,1,0)</f>
        <v>1</v>
      </c>
      <c r="AJ17" s="14">
        <f t="shared" si="21"/>
        <v>0</v>
      </c>
      <c r="AK17" s="39">
        <f t="shared" si="5"/>
        <v>0</v>
      </c>
      <c r="AL17" s="19" t="str">
        <f t="shared" si="22"/>
        <v/>
      </c>
      <c r="AM17" s="28">
        <f>IF(AND(AN17&gt;=$E$17,AN17&lt;=$G$17),1,0)</f>
        <v>0</v>
      </c>
      <c r="AN17" s="20">
        <f t="shared" si="23"/>
        <v>0</v>
      </c>
      <c r="AO17" s="38">
        <f t="shared" si="6"/>
        <v>0</v>
      </c>
      <c r="AP17" s="39">
        <f>IF(AQ17&lt;=$C$17,1,0)</f>
        <v>1</v>
      </c>
      <c r="AQ17" s="14">
        <f t="shared" si="24"/>
        <v>0</v>
      </c>
      <c r="AR17" s="39">
        <f t="shared" si="7"/>
        <v>0</v>
      </c>
      <c r="AS17" s="19" t="str">
        <f t="shared" si="25"/>
        <v/>
      </c>
      <c r="AT17" s="28">
        <f>IF(AND(AU17&gt;=$E$17,AU17&lt;=$G$17),1,0)</f>
        <v>0</v>
      </c>
      <c r="AU17" s="20">
        <f t="shared" si="26"/>
        <v>0</v>
      </c>
      <c r="AV17" s="38">
        <f t="shared" si="8"/>
        <v>0</v>
      </c>
      <c r="AW17" s="39">
        <f>IF(AX17&lt;=$C$17,1,0)</f>
        <v>1</v>
      </c>
      <c r="AX17" s="14">
        <f t="shared" si="27"/>
        <v>0</v>
      </c>
      <c r="AY17" s="39">
        <f t="shared" si="9"/>
        <v>0</v>
      </c>
      <c r="AZ17" s="19" t="str">
        <f t="shared" si="28"/>
        <v/>
      </c>
      <c r="BA17" s="28">
        <f>IF(AND(BB17&gt;=$E$17,BB17&lt;=$G$17),1,0)</f>
        <v>0</v>
      </c>
      <c r="BB17" s="20">
        <f t="shared" si="29"/>
        <v>0</v>
      </c>
      <c r="BC17" s="38">
        <f t="shared" si="10"/>
        <v>0</v>
      </c>
    </row>
    <row r="18" spans="1:55" x14ac:dyDescent="0.4">
      <c r="A18" s="99">
        <v>0</v>
      </c>
      <c r="B18" s="100" t="s">
        <v>1</v>
      </c>
      <c r="C18" s="101">
        <v>10000000</v>
      </c>
      <c r="D18" s="102" t="s">
        <v>4</v>
      </c>
      <c r="E18" s="103">
        <v>10000000</v>
      </c>
      <c r="F18" s="100" t="s">
        <v>2</v>
      </c>
      <c r="G18" s="101">
        <v>9999999999</v>
      </c>
      <c r="H18" s="104" t="s">
        <v>24</v>
      </c>
      <c r="I18" s="100" t="s">
        <v>26</v>
      </c>
      <c r="J18" s="100">
        <v>1</v>
      </c>
      <c r="K18" s="100" t="s">
        <v>27</v>
      </c>
      <c r="L18" s="105">
        <v>1955000</v>
      </c>
      <c r="M18" s="102" t="s">
        <v>23</v>
      </c>
      <c r="N18" s="40">
        <f>IF(O18&lt;=$C$18,1,0)</f>
        <v>1</v>
      </c>
      <c r="O18" s="41">
        <f t="shared" si="11"/>
        <v>0</v>
      </c>
      <c r="P18" s="40">
        <f t="shared" si="0"/>
        <v>0</v>
      </c>
      <c r="Q18" s="42" t="str">
        <f t="shared" si="12"/>
        <v/>
      </c>
      <c r="R18" s="43">
        <f>IF(AND(S18&gt;=$E$18,S18&lt;=$G$18),1,0)</f>
        <v>0</v>
      </c>
      <c r="S18" s="44">
        <f t="shared" si="13"/>
        <v>0</v>
      </c>
      <c r="T18" s="6">
        <f t="shared" si="14"/>
        <v>0</v>
      </c>
      <c r="U18" s="40">
        <f>IF(V18&lt;=$C$18,1,0)</f>
        <v>1</v>
      </c>
      <c r="V18" s="41">
        <f t="shared" si="15"/>
        <v>0</v>
      </c>
      <c r="W18" s="40">
        <f t="shared" si="1"/>
        <v>0</v>
      </c>
      <c r="X18" s="42" t="str">
        <f t="shared" si="16"/>
        <v/>
      </c>
      <c r="Y18" s="43">
        <f>IF(AND(Z18&gt;=$E$18,Z18&lt;=$G$18),1,0)</f>
        <v>0</v>
      </c>
      <c r="Z18" s="44">
        <f t="shared" si="17"/>
        <v>0</v>
      </c>
      <c r="AA18" s="69">
        <f t="shared" si="2"/>
        <v>0</v>
      </c>
      <c r="AB18" s="40">
        <f>IF(AC18&lt;=$C$18,1,0)</f>
        <v>1</v>
      </c>
      <c r="AC18" s="41">
        <f t="shared" si="18"/>
        <v>0</v>
      </c>
      <c r="AD18" s="40">
        <f t="shared" si="3"/>
        <v>0</v>
      </c>
      <c r="AE18" s="42" t="str">
        <f t="shared" si="19"/>
        <v/>
      </c>
      <c r="AF18" s="43">
        <f>IF(AND(AG18&gt;=$E$18,AG18&lt;=$G$18),1,0)</f>
        <v>0</v>
      </c>
      <c r="AG18" s="44">
        <f t="shared" si="20"/>
        <v>0</v>
      </c>
      <c r="AH18" s="69">
        <f t="shared" si="4"/>
        <v>0</v>
      </c>
      <c r="AI18" s="40">
        <f>IF(AJ18&lt;=$C$18,1,0)</f>
        <v>1</v>
      </c>
      <c r="AJ18" s="41">
        <f t="shared" si="21"/>
        <v>0</v>
      </c>
      <c r="AK18" s="40">
        <f t="shared" si="5"/>
        <v>0</v>
      </c>
      <c r="AL18" s="42" t="str">
        <f t="shared" si="22"/>
        <v/>
      </c>
      <c r="AM18" s="43">
        <f>IF(AND(AN18&gt;=$E$18,AN18&lt;=$G$18),1,0)</f>
        <v>0</v>
      </c>
      <c r="AN18" s="44">
        <f t="shared" si="23"/>
        <v>0</v>
      </c>
      <c r="AO18" s="69">
        <f t="shared" si="6"/>
        <v>0</v>
      </c>
      <c r="AP18" s="40">
        <f>IF(AQ18&lt;=$C$18,1,0)</f>
        <v>1</v>
      </c>
      <c r="AQ18" s="41">
        <f t="shared" si="24"/>
        <v>0</v>
      </c>
      <c r="AR18" s="40">
        <f t="shared" si="7"/>
        <v>0</v>
      </c>
      <c r="AS18" s="42" t="str">
        <f t="shared" si="25"/>
        <v/>
      </c>
      <c r="AT18" s="43">
        <f>IF(AND(AU18&gt;=$E$18,AU18&lt;=$G$18),1,0)</f>
        <v>0</v>
      </c>
      <c r="AU18" s="44">
        <f t="shared" si="26"/>
        <v>0</v>
      </c>
      <c r="AV18" s="69">
        <f t="shared" si="8"/>
        <v>0</v>
      </c>
      <c r="AW18" s="40">
        <f>IF(AX18&lt;=$C$18,1,0)</f>
        <v>1</v>
      </c>
      <c r="AX18" s="41">
        <f t="shared" si="27"/>
        <v>0</v>
      </c>
      <c r="AY18" s="40">
        <f t="shared" si="9"/>
        <v>0</v>
      </c>
      <c r="AZ18" s="42" t="str">
        <f t="shared" si="28"/>
        <v/>
      </c>
      <c r="BA18" s="43">
        <f>IF(AND(BB18&gt;=$E$18,BB18&lt;=$G$18),1,0)</f>
        <v>0</v>
      </c>
      <c r="BB18" s="44">
        <f t="shared" si="29"/>
        <v>0</v>
      </c>
      <c r="BC18" s="69">
        <f t="shared" si="10"/>
        <v>0</v>
      </c>
    </row>
    <row r="19" spans="1:55" x14ac:dyDescent="0.4">
      <c r="A19" s="106">
        <v>0</v>
      </c>
      <c r="B19" s="107" t="s">
        <v>2</v>
      </c>
      <c r="C19" s="108">
        <v>10000000</v>
      </c>
      <c r="D19" s="109" t="s">
        <v>5</v>
      </c>
      <c r="E19" s="110">
        <v>0</v>
      </c>
      <c r="F19" s="107" t="s">
        <v>2</v>
      </c>
      <c r="G19" s="108">
        <v>1100000</v>
      </c>
      <c r="H19" s="111" t="s">
        <v>24</v>
      </c>
      <c r="I19" s="107" t="s">
        <v>26</v>
      </c>
      <c r="J19" s="107">
        <v>0</v>
      </c>
      <c r="K19" s="107" t="s">
        <v>27</v>
      </c>
      <c r="L19" s="112">
        <v>0</v>
      </c>
      <c r="M19" s="109" t="s">
        <v>23</v>
      </c>
      <c r="N19" s="26">
        <f>IF(O19&lt;=$C$19,1,0)</f>
        <v>1</v>
      </c>
      <c r="O19" s="9">
        <f t="shared" si="11"/>
        <v>0</v>
      </c>
      <c r="P19" s="26">
        <f>IF(Q19&gt;=65,1,0)</f>
        <v>1</v>
      </c>
      <c r="Q19" s="15" t="str">
        <f t="shared" si="12"/>
        <v/>
      </c>
      <c r="R19" s="27">
        <f>IF(S19&lt;=$G$19,1,0)</f>
        <v>1</v>
      </c>
      <c r="S19" s="45">
        <f t="shared" si="13"/>
        <v>0</v>
      </c>
      <c r="T19" s="10">
        <f t="shared" si="14"/>
        <v>0</v>
      </c>
      <c r="U19" s="26">
        <f>IF(V19&lt;=$C$19,1,0)</f>
        <v>1</v>
      </c>
      <c r="V19" s="9">
        <f t="shared" si="15"/>
        <v>0</v>
      </c>
      <c r="W19" s="26">
        <f>IF(X19&gt;=65,1,0)</f>
        <v>1</v>
      </c>
      <c r="X19" s="15" t="str">
        <f t="shared" si="16"/>
        <v/>
      </c>
      <c r="Y19" s="27">
        <f>IF(Z19&lt;=$G$19,1,0)</f>
        <v>1</v>
      </c>
      <c r="Z19" s="45">
        <f t="shared" si="17"/>
        <v>0</v>
      </c>
      <c r="AA19" s="10">
        <f t="shared" si="2"/>
        <v>0</v>
      </c>
      <c r="AB19" s="26">
        <f>IF(AC19&lt;=$C$19,1,0)</f>
        <v>1</v>
      </c>
      <c r="AC19" s="9">
        <f t="shared" si="18"/>
        <v>0</v>
      </c>
      <c r="AD19" s="26">
        <f>IF(AE19&gt;=65,1,0)</f>
        <v>1</v>
      </c>
      <c r="AE19" s="15" t="str">
        <f t="shared" si="19"/>
        <v/>
      </c>
      <c r="AF19" s="27">
        <f>IF(AG19&lt;=$G$19,1,0)</f>
        <v>1</v>
      </c>
      <c r="AG19" s="45">
        <f t="shared" si="20"/>
        <v>0</v>
      </c>
      <c r="AH19" s="10">
        <f t="shared" si="4"/>
        <v>0</v>
      </c>
      <c r="AI19" s="26">
        <f>IF(AJ19&lt;=$C$19,1,0)</f>
        <v>1</v>
      </c>
      <c r="AJ19" s="9">
        <f t="shared" si="21"/>
        <v>0</v>
      </c>
      <c r="AK19" s="26">
        <f>IF(AL19&gt;=65,1,0)</f>
        <v>1</v>
      </c>
      <c r="AL19" s="15" t="str">
        <f t="shared" si="22"/>
        <v/>
      </c>
      <c r="AM19" s="27">
        <f>IF(AN19&lt;=$G$19,1,0)</f>
        <v>1</v>
      </c>
      <c r="AN19" s="45">
        <f t="shared" si="23"/>
        <v>0</v>
      </c>
      <c r="AO19" s="10">
        <f t="shared" si="6"/>
        <v>0</v>
      </c>
      <c r="AP19" s="26">
        <f>IF(AQ19&lt;=$C$19,1,0)</f>
        <v>1</v>
      </c>
      <c r="AQ19" s="9">
        <f t="shared" si="24"/>
        <v>0</v>
      </c>
      <c r="AR19" s="26">
        <f>IF(AS19&gt;=65,1,0)</f>
        <v>1</v>
      </c>
      <c r="AS19" s="15" t="str">
        <f t="shared" si="25"/>
        <v/>
      </c>
      <c r="AT19" s="27">
        <f>IF(AU19&lt;=$G$19,1,0)</f>
        <v>1</v>
      </c>
      <c r="AU19" s="45">
        <f t="shared" si="26"/>
        <v>0</v>
      </c>
      <c r="AV19" s="10">
        <f t="shared" si="8"/>
        <v>0</v>
      </c>
      <c r="AW19" s="26">
        <f>IF(AX19&lt;=$C$19,1,0)</f>
        <v>1</v>
      </c>
      <c r="AX19" s="9">
        <f t="shared" si="27"/>
        <v>0</v>
      </c>
      <c r="AY19" s="26">
        <f>IF(AZ19&gt;=65,1,0)</f>
        <v>1</v>
      </c>
      <c r="AZ19" s="15" t="str">
        <f t="shared" si="28"/>
        <v/>
      </c>
      <c r="BA19" s="27">
        <f>IF(BB19&lt;=$G$19,1,0)</f>
        <v>1</v>
      </c>
      <c r="BB19" s="45">
        <f t="shared" si="29"/>
        <v>0</v>
      </c>
      <c r="BC19" s="10">
        <f t="shared" si="10"/>
        <v>0</v>
      </c>
    </row>
    <row r="20" spans="1:55" x14ac:dyDescent="0.4">
      <c r="A20" s="92">
        <v>0</v>
      </c>
      <c r="B20" s="93" t="s">
        <v>1</v>
      </c>
      <c r="C20" s="94">
        <v>10000000</v>
      </c>
      <c r="D20" s="95" t="s">
        <v>5</v>
      </c>
      <c r="E20" s="96">
        <v>1100001</v>
      </c>
      <c r="F20" s="93" t="s">
        <v>2</v>
      </c>
      <c r="G20" s="94">
        <v>3299999</v>
      </c>
      <c r="H20" s="97" t="s">
        <v>24</v>
      </c>
      <c r="I20" s="93" t="s">
        <v>26</v>
      </c>
      <c r="J20" s="93">
        <v>1</v>
      </c>
      <c r="K20" s="93" t="s">
        <v>27</v>
      </c>
      <c r="L20" s="113">
        <v>1100000</v>
      </c>
      <c r="M20" s="95" t="s">
        <v>23</v>
      </c>
      <c r="N20" s="39">
        <f>IF(O20&lt;=$C$20,1,0)</f>
        <v>1</v>
      </c>
      <c r="O20" s="14">
        <f t="shared" si="11"/>
        <v>0</v>
      </c>
      <c r="P20" s="39">
        <f t="shared" ref="P20:P24" si="30">IF(Q20&gt;=65,1,0)</f>
        <v>1</v>
      </c>
      <c r="Q20" s="19" t="str">
        <f t="shared" si="12"/>
        <v/>
      </c>
      <c r="R20" s="28">
        <f>IF(AND(S20&gt;=$E$20,S20&lt;=$G$20),1,0)</f>
        <v>0</v>
      </c>
      <c r="S20" s="20">
        <f t="shared" si="13"/>
        <v>0</v>
      </c>
      <c r="T20" s="5">
        <f t="shared" si="14"/>
        <v>0</v>
      </c>
      <c r="U20" s="39">
        <f>IF(V20&lt;=$C$20,1,0)</f>
        <v>1</v>
      </c>
      <c r="V20" s="14">
        <f t="shared" si="15"/>
        <v>0</v>
      </c>
      <c r="W20" s="39">
        <f t="shared" ref="W20:W24" si="31">IF(X20&gt;=65,1,0)</f>
        <v>1</v>
      </c>
      <c r="X20" s="19" t="str">
        <f t="shared" si="16"/>
        <v/>
      </c>
      <c r="Y20" s="28">
        <f>IF(AND(Z20&gt;=$E$20,Z20&lt;=$G$20),1,0)</f>
        <v>0</v>
      </c>
      <c r="Z20" s="20">
        <f t="shared" si="17"/>
        <v>0</v>
      </c>
      <c r="AA20" s="38">
        <f t="shared" si="2"/>
        <v>0</v>
      </c>
      <c r="AB20" s="39">
        <f>IF(AC20&lt;=$C$20,1,0)</f>
        <v>1</v>
      </c>
      <c r="AC20" s="14">
        <f t="shared" si="18"/>
        <v>0</v>
      </c>
      <c r="AD20" s="39">
        <f t="shared" ref="AD20:AD24" si="32">IF(AE20&gt;=65,1,0)</f>
        <v>1</v>
      </c>
      <c r="AE20" s="19" t="str">
        <f t="shared" si="19"/>
        <v/>
      </c>
      <c r="AF20" s="28">
        <f>IF(AND(AG20&gt;=$E$20,AG20&lt;=$G$20),1,0)</f>
        <v>0</v>
      </c>
      <c r="AG20" s="20">
        <f t="shared" si="20"/>
        <v>0</v>
      </c>
      <c r="AH20" s="38">
        <f t="shared" si="4"/>
        <v>0</v>
      </c>
      <c r="AI20" s="39">
        <f>IF(AJ20&lt;=$C$20,1,0)</f>
        <v>1</v>
      </c>
      <c r="AJ20" s="14">
        <f t="shared" si="21"/>
        <v>0</v>
      </c>
      <c r="AK20" s="39">
        <f t="shared" ref="AK20:AK24" si="33">IF(AL20&gt;=65,1,0)</f>
        <v>1</v>
      </c>
      <c r="AL20" s="19" t="str">
        <f t="shared" si="22"/>
        <v/>
      </c>
      <c r="AM20" s="28">
        <f>IF(AND(AN20&gt;=$E$20,AN20&lt;=$G$20),1,0)</f>
        <v>0</v>
      </c>
      <c r="AN20" s="20">
        <f t="shared" si="23"/>
        <v>0</v>
      </c>
      <c r="AO20" s="38">
        <f t="shared" si="6"/>
        <v>0</v>
      </c>
      <c r="AP20" s="39">
        <f>IF(AQ20&lt;=$C$20,1,0)</f>
        <v>1</v>
      </c>
      <c r="AQ20" s="14">
        <f t="shared" si="24"/>
        <v>0</v>
      </c>
      <c r="AR20" s="39">
        <f t="shared" ref="AR20:AR24" si="34">IF(AS20&gt;=65,1,0)</f>
        <v>1</v>
      </c>
      <c r="AS20" s="19" t="str">
        <f t="shared" si="25"/>
        <v/>
      </c>
      <c r="AT20" s="28">
        <f>IF(AND(AU20&gt;=$E$20,AU20&lt;=$G$20),1,0)</f>
        <v>0</v>
      </c>
      <c r="AU20" s="20">
        <f t="shared" si="26"/>
        <v>0</v>
      </c>
      <c r="AV20" s="38">
        <f t="shared" si="8"/>
        <v>0</v>
      </c>
      <c r="AW20" s="39">
        <f>IF(AX20&lt;=$C$20,1,0)</f>
        <v>1</v>
      </c>
      <c r="AX20" s="14">
        <f t="shared" si="27"/>
        <v>0</v>
      </c>
      <c r="AY20" s="39">
        <f t="shared" ref="AY20:AY24" si="35">IF(AZ20&gt;=65,1,0)</f>
        <v>1</v>
      </c>
      <c r="AZ20" s="19" t="str">
        <f t="shared" si="28"/>
        <v/>
      </c>
      <c r="BA20" s="28">
        <f>IF(AND(BB20&gt;=$E$20,BB20&lt;=$G$20),1,0)</f>
        <v>0</v>
      </c>
      <c r="BB20" s="20">
        <f t="shared" si="29"/>
        <v>0</v>
      </c>
      <c r="BC20" s="38">
        <f t="shared" si="10"/>
        <v>0</v>
      </c>
    </row>
    <row r="21" spans="1:55" x14ac:dyDescent="0.4">
      <c r="A21" s="92">
        <v>0</v>
      </c>
      <c r="B21" s="93" t="s">
        <v>1</v>
      </c>
      <c r="C21" s="94">
        <v>10000000</v>
      </c>
      <c r="D21" s="95" t="s">
        <v>5</v>
      </c>
      <c r="E21" s="96">
        <v>3300000</v>
      </c>
      <c r="F21" s="93" t="s">
        <v>2</v>
      </c>
      <c r="G21" s="94">
        <v>4099999</v>
      </c>
      <c r="H21" s="97" t="s">
        <v>24</v>
      </c>
      <c r="I21" s="93" t="s">
        <v>26</v>
      </c>
      <c r="J21" s="93">
        <v>0.75</v>
      </c>
      <c r="K21" s="93" t="s">
        <v>27</v>
      </c>
      <c r="L21" s="113">
        <v>275000</v>
      </c>
      <c r="M21" s="95" t="s">
        <v>23</v>
      </c>
      <c r="N21" s="39">
        <f>IF(O21&lt;=$C$21,1,0)</f>
        <v>1</v>
      </c>
      <c r="O21" s="14">
        <f t="shared" si="11"/>
        <v>0</v>
      </c>
      <c r="P21" s="39">
        <f t="shared" si="30"/>
        <v>1</v>
      </c>
      <c r="Q21" s="19" t="str">
        <f t="shared" si="12"/>
        <v/>
      </c>
      <c r="R21" s="28">
        <f>IF(AND(S21&gt;=$E$21,S21&lt;=$G$21),1,0)</f>
        <v>0</v>
      </c>
      <c r="S21" s="20">
        <f t="shared" si="13"/>
        <v>0</v>
      </c>
      <c r="T21" s="5">
        <f t="shared" si="14"/>
        <v>0</v>
      </c>
      <c r="U21" s="39">
        <f>IF(V21&lt;=$C$21,1,0)</f>
        <v>1</v>
      </c>
      <c r="V21" s="14">
        <f t="shared" si="15"/>
        <v>0</v>
      </c>
      <c r="W21" s="39">
        <f t="shared" si="31"/>
        <v>1</v>
      </c>
      <c r="X21" s="19" t="str">
        <f t="shared" si="16"/>
        <v/>
      </c>
      <c r="Y21" s="28">
        <f>IF(AND(Z21&gt;=$E$21,Z21&lt;=$G$21),1,0)</f>
        <v>0</v>
      </c>
      <c r="Z21" s="20">
        <f t="shared" si="17"/>
        <v>0</v>
      </c>
      <c r="AA21" s="38">
        <f t="shared" si="2"/>
        <v>0</v>
      </c>
      <c r="AB21" s="39">
        <f>IF(AC21&lt;=$C$21,1,0)</f>
        <v>1</v>
      </c>
      <c r="AC21" s="14">
        <f t="shared" si="18"/>
        <v>0</v>
      </c>
      <c r="AD21" s="39">
        <f t="shared" si="32"/>
        <v>1</v>
      </c>
      <c r="AE21" s="19" t="str">
        <f t="shared" si="19"/>
        <v/>
      </c>
      <c r="AF21" s="28">
        <f>IF(AND(AG21&gt;=$E$21,AG21&lt;=$G$21),1,0)</f>
        <v>0</v>
      </c>
      <c r="AG21" s="20">
        <f t="shared" si="20"/>
        <v>0</v>
      </c>
      <c r="AH21" s="38">
        <f t="shared" si="4"/>
        <v>0</v>
      </c>
      <c r="AI21" s="39">
        <f>IF(AJ21&lt;=$C$21,1,0)</f>
        <v>1</v>
      </c>
      <c r="AJ21" s="14">
        <f t="shared" si="21"/>
        <v>0</v>
      </c>
      <c r="AK21" s="39">
        <f t="shared" si="33"/>
        <v>1</v>
      </c>
      <c r="AL21" s="19" t="str">
        <f t="shared" si="22"/>
        <v/>
      </c>
      <c r="AM21" s="28">
        <f>IF(AND(AN21&gt;=$E$21,AN21&lt;=$G$21),1,0)</f>
        <v>0</v>
      </c>
      <c r="AN21" s="20">
        <f t="shared" si="23"/>
        <v>0</v>
      </c>
      <c r="AO21" s="38">
        <f t="shared" si="6"/>
        <v>0</v>
      </c>
      <c r="AP21" s="39">
        <f>IF(AQ21&lt;=$C$21,1,0)</f>
        <v>1</v>
      </c>
      <c r="AQ21" s="14">
        <f t="shared" si="24"/>
        <v>0</v>
      </c>
      <c r="AR21" s="39">
        <f t="shared" si="34"/>
        <v>1</v>
      </c>
      <c r="AS21" s="19" t="str">
        <f t="shared" si="25"/>
        <v/>
      </c>
      <c r="AT21" s="28">
        <f>IF(AND(AU21&gt;=$E$21,AU21&lt;=$G$21),1,0)</f>
        <v>0</v>
      </c>
      <c r="AU21" s="20">
        <f t="shared" si="26"/>
        <v>0</v>
      </c>
      <c r="AV21" s="38">
        <f t="shared" si="8"/>
        <v>0</v>
      </c>
      <c r="AW21" s="39">
        <f>IF(AX21&lt;=$C$21,1,0)</f>
        <v>1</v>
      </c>
      <c r="AX21" s="14">
        <f t="shared" si="27"/>
        <v>0</v>
      </c>
      <c r="AY21" s="39">
        <f t="shared" si="35"/>
        <v>1</v>
      </c>
      <c r="AZ21" s="19" t="str">
        <f t="shared" si="28"/>
        <v/>
      </c>
      <c r="BA21" s="28">
        <f>IF(AND(BB21&gt;=$E$21,BB21&lt;=$G$21),1,0)</f>
        <v>0</v>
      </c>
      <c r="BB21" s="20">
        <f t="shared" si="29"/>
        <v>0</v>
      </c>
      <c r="BC21" s="38">
        <f t="shared" si="10"/>
        <v>0</v>
      </c>
    </row>
    <row r="22" spans="1:55" x14ac:dyDescent="0.4">
      <c r="A22" s="92">
        <v>0</v>
      </c>
      <c r="B22" s="93" t="s">
        <v>1</v>
      </c>
      <c r="C22" s="94">
        <v>10000000</v>
      </c>
      <c r="D22" s="95" t="s">
        <v>5</v>
      </c>
      <c r="E22" s="96">
        <v>4100000</v>
      </c>
      <c r="F22" s="93" t="s">
        <v>2</v>
      </c>
      <c r="G22" s="94">
        <v>7699999</v>
      </c>
      <c r="H22" s="97" t="s">
        <v>24</v>
      </c>
      <c r="I22" s="93" t="s">
        <v>26</v>
      </c>
      <c r="J22" s="93">
        <v>0.85</v>
      </c>
      <c r="K22" s="93" t="s">
        <v>27</v>
      </c>
      <c r="L22" s="113">
        <v>685000</v>
      </c>
      <c r="M22" s="95" t="s">
        <v>23</v>
      </c>
      <c r="N22" s="39">
        <f>IF(O22&lt;=$C$22,1,0)</f>
        <v>1</v>
      </c>
      <c r="O22" s="14">
        <f t="shared" si="11"/>
        <v>0</v>
      </c>
      <c r="P22" s="39">
        <f t="shared" si="30"/>
        <v>1</v>
      </c>
      <c r="Q22" s="19" t="str">
        <f t="shared" si="12"/>
        <v/>
      </c>
      <c r="R22" s="28">
        <f>IF(AND(S22&gt;=$E$22,S22&lt;=$G$22),1,0)</f>
        <v>0</v>
      </c>
      <c r="S22" s="20">
        <f t="shared" si="13"/>
        <v>0</v>
      </c>
      <c r="T22" s="5">
        <f t="shared" si="14"/>
        <v>0</v>
      </c>
      <c r="U22" s="39">
        <f>IF(V22&lt;=$C$22,1,0)</f>
        <v>1</v>
      </c>
      <c r="V22" s="14">
        <f t="shared" si="15"/>
        <v>0</v>
      </c>
      <c r="W22" s="39">
        <f t="shared" si="31"/>
        <v>1</v>
      </c>
      <c r="X22" s="19" t="str">
        <f t="shared" si="16"/>
        <v/>
      </c>
      <c r="Y22" s="28">
        <f>IF(AND(Z22&gt;=$E$22,Z22&lt;=$G$22),1,0)</f>
        <v>0</v>
      </c>
      <c r="Z22" s="20">
        <f t="shared" si="17"/>
        <v>0</v>
      </c>
      <c r="AA22" s="38">
        <f t="shared" si="2"/>
        <v>0</v>
      </c>
      <c r="AB22" s="39">
        <f>IF(AC22&lt;=$C$22,1,0)</f>
        <v>1</v>
      </c>
      <c r="AC22" s="14">
        <f t="shared" si="18"/>
        <v>0</v>
      </c>
      <c r="AD22" s="39">
        <f t="shared" si="32"/>
        <v>1</v>
      </c>
      <c r="AE22" s="19" t="str">
        <f t="shared" si="19"/>
        <v/>
      </c>
      <c r="AF22" s="28">
        <f>IF(AND(AG22&gt;=$E$22,AG22&lt;=$G$22),1,0)</f>
        <v>0</v>
      </c>
      <c r="AG22" s="20">
        <f t="shared" si="20"/>
        <v>0</v>
      </c>
      <c r="AH22" s="38">
        <f t="shared" si="4"/>
        <v>0</v>
      </c>
      <c r="AI22" s="39">
        <f>IF(AJ22&lt;=$C$22,1,0)</f>
        <v>1</v>
      </c>
      <c r="AJ22" s="14">
        <f t="shared" si="21"/>
        <v>0</v>
      </c>
      <c r="AK22" s="39">
        <f t="shared" si="33"/>
        <v>1</v>
      </c>
      <c r="AL22" s="19" t="str">
        <f t="shared" si="22"/>
        <v/>
      </c>
      <c r="AM22" s="28">
        <f>IF(AND(AN22&gt;=$E$22,AN22&lt;=$G$22),1,0)</f>
        <v>0</v>
      </c>
      <c r="AN22" s="20">
        <f t="shared" si="23"/>
        <v>0</v>
      </c>
      <c r="AO22" s="38">
        <f t="shared" si="6"/>
        <v>0</v>
      </c>
      <c r="AP22" s="39">
        <f>IF(AQ22&lt;=$C$22,1,0)</f>
        <v>1</v>
      </c>
      <c r="AQ22" s="14">
        <f t="shared" si="24"/>
        <v>0</v>
      </c>
      <c r="AR22" s="39">
        <f t="shared" si="34"/>
        <v>1</v>
      </c>
      <c r="AS22" s="19" t="str">
        <f t="shared" si="25"/>
        <v/>
      </c>
      <c r="AT22" s="28">
        <f>IF(AND(AU22&gt;=$E$22,AU22&lt;=$G$22),1,0)</f>
        <v>0</v>
      </c>
      <c r="AU22" s="20">
        <f t="shared" si="26"/>
        <v>0</v>
      </c>
      <c r="AV22" s="38">
        <f t="shared" si="8"/>
        <v>0</v>
      </c>
      <c r="AW22" s="39">
        <f>IF(AX22&lt;=$C$22,1,0)</f>
        <v>1</v>
      </c>
      <c r="AX22" s="14">
        <f t="shared" si="27"/>
        <v>0</v>
      </c>
      <c r="AY22" s="39">
        <f t="shared" si="35"/>
        <v>1</v>
      </c>
      <c r="AZ22" s="19" t="str">
        <f t="shared" si="28"/>
        <v/>
      </c>
      <c r="BA22" s="28">
        <f>IF(AND(BB22&gt;=$E$22,BB22&lt;=$G$22),1,0)</f>
        <v>0</v>
      </c>
      <c r="BB22" s="20">
        <f t="shared" si="29"/>
        <v>0</v>
      </c>
      <c r="BC22" s="38">
        <f t="shared" si="10"/>
        <v>0</v>
      </c>
    </row>
    <row r="23" spans="1:55" x14ac:dyDescent="0.4">
      <c r="A23" s="92">
        <v>0</v>
      </c>
      <c r="B23" s="93" t="s">
        <v>1</v>
      </c>
      <c r="C23" s="94">
        <v>10000000</v>
      </c>
      <c r="D23" s="95" t="s">
        <v>5</v>
      </c>
      <c r="E23" s="96">
        <v>7700000</v>
      </c>
      <c r="F23" s="93" t="s">
        <v>2</v>
      </c>
      <c r="G23" s="94">
        <v>9999999</v>
      </c>
      <c r="H23" s="97" t="s">
        <v>24</v>
      </c>
      <c r="I23" s="93" t="s">
        <v>26</v>
      </c>
      <c r="J23" s="93">
        <v>0.95</v>
      </c>
      <c r="K23" s="93" t="s">
        <v>27</v>
      </c>
      <c r="L23" s="113">
        <v>1455000</v>
      </c>
      <c r="M23" s="95" t="s">
        <v>23</v>
      </c>
      <c r="N23" s="39">
        <f>IF(O23&lt;=$C$23,1,0)</f>
        <v>1</v>
      </c>
      <c r="O23" s="14">
        <f t="shared" si="11"/>
        <v>0</v>
      </c>
      <c r="P23" s="39">
        <f t="shared" si="30"/>
        <v>1</v>
      </c>
      <c r="Q23" s="19" t="str">
        <f t="shared" si="12"/>
        <v/>
      </c>
      <c r="R23" s="28">
        <f>IF(AND(S23&gt;=$E$23,S23&lt;=$G$23),1,0)</f>
        <v>0</v>
      </c>
      <c r="S23" s="20">
        <f t="shared" si="13"/>
        <v>0</v>
      </c>
      <c r="T23" s="5">
        <f t="shared" si="14"/>
        <v>0</v>
      </c>
      <c r="U23" s="39">
        <f>IF(V23&lt;=$C$23,1,0)</f>
        <v>1</v>
      </c>
      <c r="V23" s="14">
        <f t="shared" si="15"/>
        <v>0</v>
      </c>
      <c r="W23" s="39">
        <f t="shared" si="31"/>
        <v>1</v>
      </c>
      <c r="X23" s="19" t="str">
        <f t="shared" si="16"/>
        <v/>
      </c>
      <c r="Y23" s="28">
        <f>IF(AND(Z23&gt;=$E$23,Z23&lt;=$G$23),1,0)</f>
        <v>0</v>
      </c>
      <c r="Z23" s="20">
        <f t="shared" si="17"/>
        <v>0</v>
      </c>
      <c r="AA23" s="38">
        <f t="shared" si="2"/>
        <v>0</v>
      </c>
      <c r="AB23" s="39">
        <f>IF(AC23&lt;=$C$23,1,0)</f>
        <v>1</v>
      </c>
      <c r="AC23" s="14">
        <f t="shared" si="18"/>
        <v>0</v>
      </c>
      <c r="AD23" s="39">
        <f t="shared" si="32"/>
        <v>1</v>
      </c>
      <c r="AE23" s="19" t="str">
        <f t="shared" si="19"/>
        <v/>
      </c>
      <c r="AF23" s="28">
        <f>IF(AND(AG23&gt;=$E$23,AG23&lt;=$G$23),1,0)</f>
        <v>0</v>
      </c>
      <c r="AG23" s="20">
        <f t="shared" si="20"/>
        <v>0</v>
      </c>
      <c r="AH23" s="38">
        <f t="shared" si="4"/>
        <v>0</v>
      </c>
      <c r="AI23" s="39">
        <f>IF(AJ23&lt;=$C$23,1,0)</f>
        <v>1</v>
      </c>
      <c r="AJ23" s="14">
        <f t="shared" si="21"/>
        <v>0</v>
      </c>
      <c r="AK23" s="39">
        <f t="shared" si="33"/>
        <v>1</v>
      </c>
      <c r="AL23" s="19" t="str">
        <f t="shared" si="22"/>
        <v/>
      </c>
      <c r="AM23" s="28">
        <f>IF(AND(AN23&gt;=$E$23,AN23&lt;=$G$23),1,0)</f>
        <v>0</v>
      </c>
      <c r="AN23" s="20">
        <f t="shared" si="23"/>
        <v>0</v>
      </c>
      <c r="AO23" s="38">
        <f t="shared" si="6"/>
        <v>0</v>
      </c>
      <c r="AP23" s="39">
        <f>IF(AQ23&lt;=$C$23,1,0)</f>
        <v>1</v>
      </c>
      <c r="AQ23" s="14">
        <f t="shared" si="24"/>
        <v>0</v>
      </c>
      <c r="AR23" s="39">
        <f t="shared" si="34"/>
        <v>1</v>
      </c>
      <c r="AS23" s="19" t="str">
        <f t="shared" si="25"/>
        <v/>
      </c>
      <c r="AT23" s="28">
        <f>IF(AND(AU23&gt;=$E$23,AU23&lt;=$G$23),1,0)</f>
        <v>0</v>
      </c>
      <c r="AU23" s="20">
        <f t="shared" si="26"/>
        <v>0</v>
      </c>
      <c r="AV23" s="38">
        <f t="shared" si="8"/>
        <v>0</v>
      </c>
      <c r="AW23" s="39">
        <f>IF(AX23&lt;=$C$23,1,0)</f>
        <v>1</v>
      </c>
      <c r="AX23" s="14">
        <f t="shared" si="27"/>
        <v>0</v>
      </c>
      <c r="AY23" s="39">
        <f t="shared" si="35"/>
        <v>1</v>
      </c>
      <c r="AZ23" s="19" t="str">
        <f t="shared" si="28"/>
        <v/>
      </c>
      <c r="BA23" s="28">
        <f>IF(AND(BB23&gt;=$E$23,BB23&lt;=$G$23),1,0)</f>
        <v>0</v>
      </c>
      <c r="BB23" s="20">
        <f t="shared" si="29"/>
        <v>0</v>
      </c>
      <c r="BC23" s="38">
        <f t="shared" si="10"/>
        <v>0</v>
      </c>
    </row>
    <row r="24" spans="1:55" x14ac:dyDescent="0.4">
      <c r="A24" s="99">
        <v>0</v>
      </c>
      <c r="B24" s="100" t="s">
        <v>1</v>
      </c>
      <c r="C24" s="101">
        <v>10000000</v>
      </c>
      <c r="D24" s="102" t="s">
        <v>5</v>
      </c>
      <c r="E24" s="103">
        <v>10000000</v>
      </c>
      <c r="F24" s="100" t="s">
        <v>2</v>
      </c>
      <c r="G24" s="101">
        <v>9999999999</v>
      </c>
      <c r="H24" s="104" t="s">
        <v>24</v>
      </c>
      <c r="I24" s="100" t="s">
        <v>26</v>
      </c>
      <c r="J24" s="100">
        <v>1</v>
      </c>
      <c r="K24" s="100" t="s">
        <v>27</v>
      </c>
      <c r="L24" s="114">
        <v>1955000</v>
      </c>
      <c r="M24" s="102" t="s">
        <v>23</v>
      </c>
      <c r="N24" s="40">
        <f>IF(O24&lt;=$C$24,1,0)</f>
        <v>1</v>
      </c>
      <c r="O24" s="41">
        <f t="shared" si="11"/>
        <v>0</v>
      </c>
      <c r="P24" s="40">
        <f t="shared" si="30"/>
        <v>1</v>
      </c>
      <c r="Q24" s="42" t="str">
        <f t="shared" si="12"/>
        <v/>
      </c>
      <c r="R24" s="43">
        <f>IF(AND(S24&gt;=$E$24,S24&lt;=$G$24),1,0)</f>
        <v>0</v>
      </c>
      <c r="S24" s="44">
        <f t="shared" si="13"/>
        <v>0</v>
      </c>
      <c r="T24" s="6">
        <f t="shared" si="14"/>
        <v>0</v>
      </c>
      <c r="U24" s="40">
        <f>IF(V24&lt;=$C$24,1,0)</f>
        <v>1</v>
      </c>
      <c r="V24" s="41">
        <f t="shared" si="15"/>
        <v>0</v>
      </c>
      <c r="W24" s="40">
        <f t="shared" si="31"/>
        <v>1</v>
      </c>
      <c r="X24" s="42" t="str">
        <f t="shared" si="16"/>
        <v/>
      </c>
      <c r="Y24" s="43">
        <f>IF(AND(Z24&gt;=$E$24,Z24&lt;=$G$24),1,0)</f>
        <v>0</v>
      </c>
      <c r="Z24" s="44">
        <f t="shared" si="17"/>
        <v>0</v>
      </c>
      <c r="AA24" s="69">
        <f t="shared" si="2"/>
        <v>0</v>
      </c>
      <c r="AB24" s="40">
        <f>IF(AC24&lt;=$C$24,1,0)</f>
        <v>1</v>
      </c>
      <c r="AC24" s="41">
        <f t="shared" si="18"/>
        <v>0</v>
      </c>
      <c r="AD24" s="40">
        <f t="shared" si="32"/>
        <v>1</v>
      </c>
      <c r="AE24" s="42" t="str">
        <f t="shared" si="19"/>
        <v/>
      </c>
      <c r="AF24" s="43">
        <f>IF(AND(AG24&gt;=$E$24,AG24&lt;=$G$24),1,0)</f>
        <v>0</v>
      </c>
      <c r="AG24" s="44">
        <f t="shared" si="20"/>
        <v>0</v>
      </c>
      <c r="AH24" s="69">
        <f t="shared" si="4"/>
        <v>0</v>
      </c>
      <c r="AI24" s="40">
        <f>IF(AJ24&lt;=$C$24,1,0)</f>
        <v>1</v>
      </c>
      <c r="AJ24" s="41">
        <f t="shared" si="21"/>
        <v>0</v>
      </c>
      <c r="AK24" s="40">
        <f t="shared" si="33"/>
        <v>1</v>
      </c>
      <c r="AL24" s="42" t="str">
        <f t="shared" si="22"/>
        <v/>
      </c>
      <c r="AM24" s="43">
        <f>IF(AND(AN24&gt;=$E$24,AN24&lt;=$G$24),1,0)</f>
        <v>0</v>
      </c>
      <c r="AN24" s="44">
        <f t="shared" si="23"/>
        <v>0</v>
      </c>
      <c r="AO24" s="69">
        <f t="shared" si="6"/>
        <v>0</v>
      </c>
      <c r="AP24" s="40">
        <f>IF(AQ24&lt;=$C$24,1,0)</f>
        <v>1</v>
      </c>
      <c r="AQ24" s="41">
        <f t="shared" si="24"/>
        <v>0</v>
      </c>
      <c r="AR24" s="40">
        <f t="shared" si="34"/>
        <v>1</v>
      </c>
      <c r="AS24" s="42" t="str">
        <f t="shared" si="25"/>
        <v/>
      </c>
      <c r="AT24" s="43">
        <f>IF(AND(AU24&gt;=$E$24,AU24&lt;=$G$24),1,0)</f>
        <v>0</v>
      </c>
      <c r="AU24" s="44">
        <f t="shared" si="26"/>
        <v>0</v>
      </c>
      <c r="AV24" s="69">
        <f t="shared" si="8"/>
        <v>0</v>
      </c>
      <c r="AW24" s="40">
        <f>IF(AX24&lt;=$C$24,1,0)</f>
        <v>1</v>
      </c>
      <c r="AX24" s="41">
        <f t="shared" si="27"/>
        <v>0</v>
      </c>
      <c r="AY24" s="40">
        <f t="shared" si="35"/>
        <v>1</v>
      </c>
      <c r="AZ24" s="42" t="str">
        <f t="shared" si="28"/>
        <v/>
      </c>
      <c r="BA24" s="43">
        <f>IF(AND(BB24&gt;=$E$24,BB24&lt;=$G$24),1,0)</f>
        <v>0</v>
      </c>
      <c r="BB24" s="44">
        <f t="shared" si="29"/>
        <v>0</v>
      </c>
      <c r="BC24" s="69">
        <f t="shared" si="10"/>
        <v>0</v>
      </c>
    </row>
    <row r="25" spans="1:55" x14ac:dyDescent="0.4">
      <c r="A25" s="115">
        <v>10000001</v>
      </c>
      <c r="B25" s="116" t="s">
        <v>2</v>
      </c>
      <c r="C25" s="108">
        <v>20000000</v>
      </c>
      <c r="D25" s="109" t="s">
        <v>4</v>
      </c>
      <c r="E25" s="110">
        <v>0</v>
      </c>
      <c r="F25" s="107" t="s">
        <v>2</v>
      </c>
      <c r="G25" s="108">
        <v>500000</v>
      </c>
      <c r="H25" s="111" t="s">
        <v>24</v>
      </c>
      <c r="I25" s="107" t="s">
        <v>26</v>
      </c>
      <c r="J25" s="107">
        <v>0</v>
      </c>
      <c r="K25" s="107" t="s">
        <v>27</v>
      </c>
      <c r="L25" s="112">
        <v>0</v>
      </c>
      <c r="M25" s="109" t="s">
        <v>23</v>
      </c>
      <c r="N25" s="33">
        <f>IF(AND(O25&gt;=$A$25,O25&lt;=$C$25),1,0)</f>
        <v>0</v>
      </c>
      <c r="O25" s="34">
        <f t="shared" si="11"/>
        <v>0</v>
      </c>
      <c r="P25" s="33">
        <f>IF(Q25&lt;65,1,0)</f>
        <v>0</v>
      </c>
      <c r="Q25" s="35" t="str">
        <f t="shared" si="12"/>
        <v/>
      </c>
      <c r="R25" s="36">
        <f>IF(S25&lt;=$G$25,1,0)</f>
        <v>1</v>
      </c>
      <c r="S25" s="37">
        <f t="shared" si="13"/>
        <v>0</v>
      </c>
      <c r="T25" s="38">
        <f t="shared" si="14"/>
        <v>0</v>
      </c>
      <c r="U25" s="33">
        <f>IF(AND(V25&gt;=$A$25,V25&lt;=$C$25),1,0)</f>
        <v>0</v>
      </c>
      <c r="V25" s="34">
        <f t="shared" si="15"/>
        <v>0</v>
      </c>
      <c r="W25" s="33">
        <f>IF(X25&lt;65,1,0)</f>
        <v>0</v>
      </c>
      <c r="X25" s="35" t="str">
        <f t="shared" si="16"/>
        <v/>
      </c>
      <c r="Y25" s="36">
        <f>IF(Z25&lt;=$G$25,1,0)</f>
        <v>1</v>
      </c>
      <c r="Z25" s="37">
        <f t="shared" si="17"/>
        <v>0</v>
      </c>
      <c r="AA25" s="38">
        <f t="shared" si="2"/>
        <v>0</v>
      </c>
      <c r="AB25" s="33">
        <f>IF(AND(AC25&gt;=$A$25,AC25&lt;=$C$25),1,0)</f>
        <v>0</v>
      </c>
      <c r="AC25" s="34">
        <f t="shared" si="18"/>
        <v>0</v>
      </c>
      <c r="AD25" s="33">
        <f>IF(AE25&lt;65,1,0)</f>
        <v>0</v>
      </c>
      <c r="AE25" s="35" t="str">
        <f t="shared" si="19"/>
        <v/>
      </c>
      <c r="AF25" s="36">
        <f>IF(AG25&lt;=$G$25,1,0)</f>
        <v>1</v>
      </c>
      <c r="AG25" s="37">
        <f t="shared" si="20"/>
        <v>0</v>
      </c>
      <c r="AH25" s="38">
        <f t="shared" si="4"/>
        <v>0</v>
      </c>
      <c r="AI25" s="33">
        <f>IF(AND(AJ25&gt;=$A$25,AJ25&lt;=$C$25),1,0)</f>
        <v>0</v>
      </c>
      <c r="AJ25" s="34">
        <f t="shared" si="21"/>
        <v>0</v>
      </c>
      <c r="AK25" s="33">
        <f>IF(AL25&lt;65,1,0)</f>
        <v>0</v>
      </c>
      <c r="AL25" s="35" t="str">
        <f t="shared" si="22"/>
        <v/>
      </c>
      <c r="AM25" s="36">
        <f>IF(AN25&lt;=$G$25,1,0)</f>
        <v>1</v>
      </c>
      <c r="AN25" s="37">
        <f t="shared" si="23"/>
        <v>0</v>
      </c>
      <c r="AO25" s="38">
        <f t="shared" si="6"/>
        <v>0</v>
      </c>
      <c r="AP25" s="33">
        <f>IF(AND(AQ25&gt;=$A$25,AQ25&lt;=$C$25),1,0)</f>
        <v>0</v>
      </c>
      <c r="AQ25" s="34">
        <f t="shared" si="24"/>
        <v>0</v>
      </c>
      <c r="AR25" s="33">
        <f>IF(AS25&lt;65,1,0)</f>
        <v>0</v>
      </c>
      <c r="AS25" s="35" t="str">
        <f t="shared" si="25"/>
        <v/>
      </c>
      <c r="AT25" s="36">
        <f>IF(AU25&lt;=$G$25,1,0)</f>
        <v>1</v>
      </c>
      <c r="AU25" s="37">
        <f t="shared" si="26"/>
        <v>0</v>
      </c>
      <c r="AV25" s="38">
        <f t="shared" si="8"/>
        <v>0</v>
      </c>
      <c r="AW25" s="33">
        <f>IF(AND(AX25&gt;=$A$25,AX25&lt;=$C$25),1,0)</f>
        <v>0</v>
      </c>
      <c r="AX25" s="34">
        <f t="shared" si="27"/>
        <v>0</v>
      </c>
      <c r="AY25" s="33">
        <f>IF(AZ25&lt;65,1,0)</f>
        <v>0</v>
      </c>
      <c r="AZ25" s="35" t="str">
        <f t="shared" si="28"/>
        <v/>
      </c>
      <c r="BA25" s="36">
        <f>IF(BB25&lt;=$G$25,1,0)</f>
        <v>1</v>
      </c>
      <c r="BB25" s="37">
        <f t="shared" si="29"/>
        <v>0</v>
      </c>
      <c r="BC25" s="38">
        <f t="shared" si="10"/>
        <v>0</v>
      </c>
    </row>
    <row r="26" spans="1:55" x14ac:dyDescent="0.4">
      <c r="A26" s="117">
        <v>10000001</v>
      </c>
      <c r="B26" s="118" t="s">
        <v>1</v>
      </c>
      <c r="C26" s="94">
        <v>20000000</v>
      </c>
      <c r="D26" s="95" t="s">
        <v>4</v>
      </c>
      <c r="E26" s="96">
        <v>500001</v>
      </c>
      <c r="F26" s="93" t="s">
        <v>2</v>
      </c>
      <c r="G26" s="94">
        <v>1299999</v>
      </c>
      <c r="H26" s="97" t="s">
        <v>24</v>
      </c>
      <c r="I26" s="93" t="s">
        <v>26</v>
      </c>
      <c r="J26" s="93">
        <v>1</v>
      </c>
      <c r="K26" s="93" t="s">
        <v>27</v>
      </c>
      <c r="L26" s="113">
        <v>500000</v>
      </c>
      <c r="M26" s="95" t="s">
        <v>23</v>
      </c>
      <c r="N26" s="39">
        <f>IF(AND(O26&gt;=$A$26,O26&lt;=$C$26),1,0)</f>
        <v>0</v>
      </c>
      <c r="O26" s="14">
        <f t="shared" si="11"/>
        <v>0</v>
      </c>
      <c r="P26" s="39">
        <f t="shared" ref="P26:P30" si="36">IF(Q26&lt;65,1,0)</f>
        <v>0</v>
      </c>
      <c r="Q26" s="19" t="str">
        <f t="shared" si="12"/>
        <v/>
      </c>
      <c r="R26" s="28">
        <f>IF(AND(S26&gt;=$E$26,S26&lt;=$G$26),1,0)</f>
        <v>0</v>
      </c>
      <c r="S26" s="20">
        <f t="shared" si="13"/>
        <v>0</v>
      </c>
      <c r="T26" s="5">
        <f t="shared" si="14"/>
        <v>0</v>
      </c>
      <c r="U26" s="39">
        <f>IF(AND(V26&gt;=$A$26,V26&lt;=$C$26),1,0)</f>
        <v>0</v>
      </c>
      <c r="V26" s="14">
        <f t="shared" si="15"/>
        <v>0</v>
      </c>
      <c r="W26" s="39">
        <f t="shared" ref="W26:W30" si="37">IF(X26&lt;65,1,0)</f>
        <v>0</v>
      </c>
      <c r="X26" s="19" t="str">
        <f t="shared" si="16"/>
        <v/>
      </c>
      <c r="Y26" s="28">
        <f>IF(AND(Z26&gt;=$E$26,Z26&lt;=$G$26),1,0)</f>
        <v>0</v>
      </c>
      <c r="Z26" s="20">
        <f t="shared" si="17"/>
        <v>0</v>
      </c>
      <c r="AA26" s="38">
        <f t="shared" si="2"/>
        <v>0</v>
      </c>
      <c r="AB26" s="39">
        <f>IF(AND(AC26&gt;=$A$26,AC26&lt;=$C$26),1,0)</f>
        <v>0</v>
      </c>
      <c r="AC26" s="14">
        <f t="shared" si="18"/>
        <v>0</v>
      </c>
      <c r="AD26" s="39">
        <f t="shared" ref="AD26:AD30" si="38">IF(AE26&lt;65,1,0)</f>
        <v>0</v>
      </c>
      <c r="AE26" s="19" t="str">
        <f t="shared" si="19"/>
        <v/>
      </c>
      <c r="AF26" s="28">
        <f>IF(AND(AG26&gt;=$E$26,AG26&lt;=$G$26),1,0)</f>
        <v>0</v>
      </c>
      <c r="AG26" s="20">
        <f t="shared" si="20"/>
        <v>0</v>
      </c>
      <c r="AH26" s="38">
        <f t="shared" si="4"/>
        <v>0</v>
      </c>
      <c r="AI26" s="39">
        <f>IF(AND(AJ26&gt;=$A$26,AJ26&lt;=$C$26),1,0)</f>
        <v>0</v>
      </c>
      <c r="AJ26" s="14">
        <f t="shared" si="21"/>
        <v>0</v>
      </c>
      <c r="AK26" s="39">
        <f t="shared" ref="AK26:AK30" si="39">IF(AL26&lt;65,1,0)</f>
        <v>0</v>
      </c>
      <c r="AL26" s="19" t="str">
        <f t="shared" si="22"/>
        <v/>
      </c>
      <c r="AM26" s="28">
        <f>IF(AND(AN26&gt;=$E$26,AN26&lt;=$G$26),1,0)</f>
        <v>0</v>
      </c>
      <c r="AN26" s="20">
        <f t="shared" si="23"/>
        <v>0</v>
      </c>
      <c r="AO26" s="38">
        <f t="shared" si="6"/>
        <v>0</v>
      </c>
      <c r="AP26" s="39">
        <f>IF(AND(AQ26&gt;=$A$26,AQ26&lt;=$C$26),1,0)</f>
        <v>0</v>
      </c>
      <c r="AQ26" s="14">
        <f t="shared" si="24"/>
        <v>0</v>
      </c>
      <c r="AR26" s="39">
        <f t="shared" ref="AR26:AR30" si="40">IF(AS26&lt;65,1,0)</f>
        <v>0</v>
      </c>
      <c r="AS26" s="19" t="str">
        <f t="shared" si="25"/>
        <v/>
      </c>
      <c r="AT26" s="28">
        <f>IF(AND(AU26&gt;=$E$26,AU26&lt;=$G$26),1,0)</f>
        <v>0</v>
      </c>
      <c r="AU26" s="20">
        <f t="shared" si="26"/>
        <v>0</v>
      </c>
      <c r="AV26" s="38">
        <f t="shared" si="8"/>
        <v>0</v>
      </c>
      <c r="AW26" s="39">
        <f>IF(AND(AX26&gt;=$A$26,AX26&lt;=$C$26),1,0)</f>
        <v>0</v>
      </c>
      <c r="AX26" s="14">
        <f t="shared" si="27"/>
        <v>0</v>
      </c>
      <c r="AY26" s="39">
        <f t="shared" ref="AY26:AY30" si="41">IF(AZ26&lt;65,1,0)</f>
        <v>0</v>
      </c>
      <c r="AZ26" s="19" t="str">
        <f t="shared" si="28"/>
        <v/>
      </c>
      <c r="BA26" s="28">
        <f>IF(AND(BB26&gt;=$E$26,BB26&lt;=$G$26),1,0)</f>
        <v>0</v>
      </c>
      <c r="BB26" s="20">
        <f t="shared" si="29"/>
        <v>0</v>
      </c>
      <c r="BC26" s="38">
        <f t="shared" si="10"/>
        <v>0</v>
      </c>
    </row>
    <row r="27" spans="1:55" x14ac:dyDescent="0.4">
      <c r="A27" s="117">
        <v>10000001</v>
      </c>
      <c r="B27" s="118" t="s">
        <v>1</v>
      </c>
      <c r="C27" s="94">
        <v>20000000</v>
      </c>
      <c r="D27" s="95" t="s">
        <v>4</v>
      </c>
      <c r="E27" s="96">
        <v>1300000</v>
      </c>
      <c r="F27" s="93" t="s">
        <v>2</v>
      </c>
      <c r="G27" s="94">
        <v>4099999</v>
      </c>
      <c r="H27" s="97" t="s">
        <v>24</v>
      </c>
      <c r="I27" s="93" t="s">
        <v>26</v>
      </c>
      <c r="J27" s="93">
        <v>0.75</v>
      </c>
      <c r="K27" s="93" t="s">
        <v>27</v>
      </c>
      <c r="L27" s="113">
        <v>175000</v>
      </c>
      <c r="M27" s="95" t="s">
        <v>23</v>
      </c>
      <c r="N27" s="39">
        <f>IF(AND(O27&gt;=$A$27,O27&lt;=$C$27),1,0)</f>
        <v>0</v>
      </c>
      <c r="O27" s="14">
        <f t="shared" si="11"/>
        <v>0</v>
      </c>
      <c r="P27" s="39">
        <f t="shared" si="36"/>
        <v>0</v>
      </c>
      <c r="Q27" s="19" t="str">
        <f t="shared" si="12"/>
        <v/>
      </c>
      <c r="R27" s="28">
        <f>IF(AND(S27&gt;=$E$27,S27&lt;=$G$27),1,0)</f>
        <v>0</v>
      </c>
      <c r="S27" s="20">
        <f t="shared" si="13"/>
        <v>0</v>
      </c>
      <c r="T27" s="5">
        <f t="shared" si="14"/>
        <v>0</v>
      </c>
      <c r="U27" s="39">
        <f>IF(AND(V27&gt;=$A$27,V27&lt;=$C$27),1,0)</f>
        <v>0</v>
      </c>
      <c r="V27" s="14">
        <f t="shared" si="15"/>
        <v>0</v>
      </c>
      <c r="W27" s="39">
        <f t="shared" si="37"/>
        <v>0</v>
      </c>
      <c r="X27" s="19" t="str">
        <f t="shared" si="16"/>
        <v/>
      </c>
      <c r="Y27" s="28">
        <f>IF(AND(Z27&gt;=$E$27,Z27&lt;=$G$27),1,0)</f>
        <v>0</v>
      </c>
      <c r="Z27" s="20">
        <f t="shared" si="17"/>
        <v>0</v>
      </c>
      <c r="AA27" s="38">
        <f t="shared" si="2"/>
        <v>0</v>
      </c>
      <c r="AB27" s="39">
        <f>IF(AND(AC27&gt;=$A$27,AC27&lt;=$C$27),1,0)</f>
        <v>0</v>
      </c>
      <c r="AC27" s="14">
        <f t="shared" si="18"/>
        <v>0</v>
      </c>
      <c r="AD27" s="39">
        <f t="shared" si="38"/>
        <v>0</v>
      </c>
      <c r="AE27" s="19" t="str">
        <f t="shared" si="19"/>
        <v/>
      </c>
      <c r="AF27" s="28">
        <f>IF(AND(AG27&gt;=$E$27,AG27&lt;=$G$27),1,0)</f>
        <v>0</v>
      </c>
      <c r="AG27" s="20">
        <f t="shared" si="20"/>
        <v>0</v>
      </c>
      <c r="AH27" s="38">
        <f t="shared" si="4"/>
        <v>0</v>
      </c>
      <c r="AI27" s="39">
        <f>IF(AND(AJ27&gt;=$A$27,AJ27&lt;=$C$27),1,0)</f>
        <v>0</v>
      </c>
      <c r="AJ27" s="14">
        <f t="shared" si="21"/>
        <v>0</v>
      </c>
      <c r="AK27" s="39">
        <f t="shared" si="39"/>
        <v>0</v>
      </c>
      <c r="AL27" s="19" t="str">
        <f t="shared" si="22"/>
        <v/>
      </c>
      <c r="AM27" s="28">
        <f>IF(AND(AN27&gt;=$E$27,AN27&lt;=$G$27),1,0)</f>
        <v>0</v>
      </c>
      <c r="AN27" s="20">
        <f t="shared" si="23"/>
        <v>0</v>
      </c>
      <c r="AO27" s="38">
        <f t="shared" si="6"/>
        <v>0</v>
      </c>
      <c r="AP27" s="39">
        <f>IF(AND(AQ27&gt;=$A$27,AQ27&lt;=$C$27),1,0)</f>
        <v>0</v>
      </c>
      <c r="AQ27" s="14">
        <f t="shared" si="24"/>
        <v>0</v>
      </c>
      <c r="AR27" s="39">
        <f t="shared" si="40"/>
        <v>0</v>
      </c>
      <c r="AS27" s="19" t="str">
        <f t="shared" si="25"/>
        <v/>
      </c>
      <c r="AT27" s="28">
        <f>IF(AND(AU27&gt;=$E$27,AU27&lt;=$G$27),1,0)</f>
        <v>0</v>
      </c>
      <c r="AU27" s="20">
        <f t="shared" si="26"/>
        <v>0</v>
      </c>
      <c r="AV27" s="38">
        <f t="shared" si="8"/>
        <v>0</v>
      </c>
      <c r="AW27" s="39">
        <f>IF(AND(AX27&gt;=$A$27,AX27&lt;=$C$27),1,0)</f>
        <v>0</v>
      </c>
      <c r="AX27" s="14">
        <f t="shared" si="27"/>
        <v>0</v>
      </c>
      <c r="AY27" s="39">
        <f t="shared" si="41"/>
        <v>0</v>
      </c>
      <c r="AZ27" s="19" t="str">
        <f t="shared" si="28"/>
        <v/>
      </c>
      <c r="BA27" s="28">
        <f>IF(AND(BB27&gt;=$E$27,BB27&lt;=$G$27),1,0)</f>
        <v>0</v>
      </c>
      <c r="BB27" s="20">
        <f t="shared" si="29"/>
        <v>0</v>
      </c>
      <c r="BC27" s="38">
        <f t="shared" si="10"/>
        <v>0</v>
      </c>
    </row>
    <row r="28" spans="1:55" x14ac:dyDescent="0.4">
      <c r="A28" s="117">
        <v>10000001</v>
      </c>
      <c r="B28" s="118" t="s">
        <v>1</v>
      </c>
      <c r="C28" s="94">
        <v>20000000</v>
      </c>
      <c r="D28" s="95" t="s">
        <v>4</v>
      </c>
      <c r="E28" s="96">
        <v>4100000</v>
      </c>
      <c r="F28" s="93" t="s">
        <v>2</v>
      </c>
      <c r="G28" s="94">
        <v>7699999</v>
      </c>
      <c r="H28" s="97" t="s">
        <v>24</v>
      </c>
      <c r="I28" s="93" t="s">
        <v>26</v>
      </c>
      <c r="J28" s="93">
        <v>0.85</v>
      </c>
      <c r="K28" s="93" t="s">
        <v>27</v>
      </c>
      <c r="L28" s="113">
        <v>585000</v>
      </c>
      <c r="M28" s="95" t="s">
        <v>23</v>
      </c>
      <c r="N28" s="39">
        <f>IF(AND(O28&gt;=$A$28,O28&lt;=$C$28),1,0)</f>
        <v>0</v>
      </c>
      <c r="O28" s="14">
        <f t="shared" si="11"/>
        <v>0</v>
      </c>
      <c r="P28" s="39">
        <f t="shared" si="36"/>
        <v>0</v>
      </c>
      <c r="Q28" s="19" t="str">
        <f t="shared" si="12"/>
        <v/>
      </c>
      <c r="R28" s="28">
        <f>IF(AND(S28&gt;=$E$28,S28&lt;=$G$28),1,0)</f>
        <v>0</v>
      </c>
      <c r="S28" s="20">
        <f t="shared" si="13"/>
        <v>0</v>
      </c>
      <c r="T28" s="5">
        <f t="shared" si="14"/>
        <v>0</v>
      </c>
      <c r="U28" s="39">
        <f>IF(AND(V28&gt;=$A$28,V28&lt;=$C$28),1,0)</f>
        <v>0</v>
      </c>
      <c r="V28" s="14">
        <f t="shared" si="15"/>
        <v>0</v>
      </c>
      <c r="W28" s="39">
        <f t="shared" si="37"/>
        <v>0</v>
      </c>
      <c r="X28" s="19" t="str">
        <f t="shared" si="16"/>
        <v/>
      </c>
      <c r="Y28" s="28">
        <f>IF(AND(Z28&gt;=$E$28,Z28&lt;=$G$28),1,0)</f>
        <v>0</v>
      </c>
      <c r="Z28" s="20">
        <f t="shared" si="17"/>
        <v>0</v>
      </c>
      <c r="AA28" s="38">
        <f t="shared" si="2"/>
        <v>0</v>
      </c>
      <c r="AB28" s="39">
        <f>IF(AND(AC28&gt;=$A$28,AC28&lt;=$C$28),1,0)</f>
        <v>0</v>
      </c>
      <c r="AC28" s="14">
        <f t="shared" si="18"/>
        <v>0</v>
      </c>
      <c r="AD28" s="39">
        <f t="shared" si="38"/>
        <v>0</v>
      </c>
      <c r="AE28" s="19" t="str">
        <f t="shared" si="19"/>
        <v/>
      </c>
      <c r="AF28" s="28">
        <f>IF(AND(AG28&gt;=$E$28,AG28&lt;=$G$28),1,0)</f>
        <v>0</v>
      </c>
      <c r="AG28" s="20">
        <f t="shared" si="20"/>
        <v>0</v>
      </c>
      <c r="AH28" s="38">
        <f t="shared" si="4"/>
        <v>0</v>
      </c>
      <c r="AI28" s="39">
        <f>IF(AND(AJ28&gt;=$A$28,AJ28&lt;=$C$28),1,0)</f>
        <v>0</v>
      </c>
      <c r="AJ28" s="14">
        <f t="shared" si="21"/>
        <v>0</v>
      </c>
      <c r="AK28" s="39">
        <f t="shared" si="39"/>
        <v>0</v>
      </c>
      <c r="AL28" s="19" t="str">
        <f t="shared" si="22"/>
        <v/>
      </c>
      <c r="AM28" s="28">
        <f>IF(AND(AN28&gt;=$E$28,AN28&lt;=$G$28),1,0)</f>
        <v>0</v>
      </c>
      <c r="AN28" s="20">
        <f t="shared" si="23"/>
        <v>0</v>
      </c>
      <c r="AO28" s="38">
        <f t="shared" si="6"/>
        <v>0</v>
      </c>
      <c r="AP28" s="39">
        <f>IF(AND(AQ28&gt;=$A$28,AQ28&lt;=$C$28),1,0)</f>
        <v>0</v>
      </c>
      <c r="AQ28" s="14">
        <f t="shared" si="24"/>
        <v>0</v>
      </c>
      <c r="AR28" s="39">
        <f t="shared" si="40"/>
        <v>0</v>
      </c>
      <c r="AS28" s="19" t="str">
        <f t="shared" si="25"/>
        <v/>
      </c>
      <c r="AT28" s="28">
        <f>IF(AND(AU28&gt;=$E$28,AU28&lt;=$G$28),1,0)</f>
        <v>0</v>
      </c>
      <c r="AU28" s="20">
        <f t="shared" si="26"/>
        <v>0</v>
      </c>
      <c r="AV28" s="38">
        <f t="shared" si="8"/>
        <v>0</v>
      </c>
      <c r="AW28" s="39">
        <f>IF(AND(AX28&gt;=$A$28,AX28&lt;=$C$28),1,0)</f>
        <v>0</v>
      </c>
      <c r="AX28" s="14">
        <f t="shared" si="27"/>
        <v>0</v>
      </c>
      <c r="AY28" s="39">
        <f t="shared" si="41"/>
        <v>0</v>
      </c>
      <c r="AZ28" s="19" t="str">
        <f t="shared" si="28"/>
        <v/>
      </c>
      <c r="BA28" s="28">
        <f>IF(AND(BB28&gt;=$E$28,BB28&lt;=$G$28),1,0)</f>
        <v>0</v>
      </c>
      <c r="BB28" s="20">
        <f t="shared" si="29"/>
        <v>0</v>
      </c>
      <c r="BC28" s="38">
        <f t="shared" si="10"/>
        <v>0</v>
      </c>
    </row>
    <row r="29" spans="1:55" x14ac:dyDescent="0.4">
      <c r="A29" s="117">
        <v>10000001</v>
      </c>
      <c r="B29" s="118" t="s">
        <v>1</v>
      </c>
      <c r="C29" s="94">
        <v>20000000</v>
      </c>
      <c r="D29" s="95" t="s">
        <v>4</v>
      </c>
      <c r="E29" s="96">
        <v>7700000</v>
      </c>
      <c r="F29" s="93" t="s">
        <v>2</v>
      </c>
      <c r="G29" s="94">
        <v>9999999</v>
      </c>
      <c r="H29" s="97" t="s">
        <v>24</v>
      </c>
      <c r="I29" s="93" t="s">
        <v>26</v>
      </c>
      <c r="J29" s="93">
        <v>0.95</v>
      </c>
      <c r="K29" s="93" t="s">
        <v>27</v>
      </c>
      <c r="L29" s="113">
        <v>1355000</v>
      </c>
      <c r="M29" s="95" t="s">
        <v>23</v>
      </c>
      <c r="N29" s="39">
        <f>IF(AND(O29&gt;=$A$29,O29&lt;=$C$29),1,0)</f>
        <v>0</v>
      </c>
      <c r="O29" s="14">
        <f t="shared" si="11"/>
        <v>0</v>
      </c>
      <c r="P29" s="39">
        <f t="shared" si="36"/>
        <v>0</v>
      </c>
      <c r="Q29" s="19" t="str">
        <f t="shared" si="12"/>
        <v/>
      </c>
      <c r="R29" s="28">
        <f>IF(AND(S29&gt;=$E$29,S29&lt;=$G$29),1,0)</f>
        <v>0</v>
      </c>
      <c r="S29" s="20">
        <f t="shared" si="13"/>
        <v>0</v>
      </c>
      <c r="T29" s="5">
        <f t="shared" si="14"/>
        <v>0</v>
      </c>
      <c r="U29" s="39">
        <f>IF(AND(V29&gt;=$A$29,V29&lt;=$C$29),1,0)</f>
        <v>0</v>
      </c>
      <c r="V29" s="14">
        <f t="shared" si="15"/>
        <v>0</v>
      </c>
      <c r="W29" s="39">
        <f t="shared" si="37"/>
        <v>0</v>
      </c>
      <c r="X29" s="19" t="str">
        <f t="shared" si="16"/>
        <v/>
      </c>
      <c r="Y29" s="28">
        <f>IF(AND(Z29&gt;=$E$29,Z29&lt;=$G$29),1,0)</f>
        <v>0</v>
      </c>
      <c r="Z29" s="20">
        <f t="shared" si="17"/>
        <v>0</v>
      </c>
      <c r="AA29" s="38">
        <f t="shared" si="2"/>
        <v>0</v>
      </c>
      <c r="AB29" s="39">
        <f>IF(AND(AC29&gt;=$A$29,AC29&lt;=$C$29),1,0)</f>
        <v>0</v>
      </c>
      <c r="AC29" s="14">
        <f t="shared" si="18"/>
        <v>0</v>
      </c>
      <c r="AD29" s="39">
        <f t="shared" si="38"/>
        <v>0</v>
      </c>
      <c r="AE29" s="19" t="str">
        <f t="shared" si="19"/>
        <v/>
      </c>
      <c r="AF29" s="28">
        <f>IF(AND(AG29&gt;=$E$29,AG29&lt;=$G$29),1,0)</f>
        <v>0</v>
      </c>
      <c r="AG29" s="20">
        <f t="shared" si="20"/>
        <v>0</v>
      </c>
      <c r="AH29" s="38">
        <f t="shared" si="4"/>
        <v>0</v>
      </c>
      <c r="AI29" s="39">
        <f>IF(AND(AJ29&gt;=$A$29,AJ29&lt;=$C$29),1,0)</f>
        <v>0</v>
      </c>
      <c r="AJ29" s="14">
        <f t="shared" si="21"/>
        <v>0</v>
      </c>
      <c r="AK29" s="39">
        <f t="shared" si="39"/>
        <v>0</v>
      </c>
      <c r="AL29" s="19" t="str">
        <f t="shared" si="22"/>
        <v/>
      </c>
      <c r="AM29" s="28">
        <f>IF(AND(AN29&gt;=$E$29,AN29&lt;=$G$29),1,0)</f>
        <v>0</v>
      </c>
      <c r="AN29" s="20">
        <f t="shared" si="23"/>
        <v>0</v>
      </c>
      <c r="AO29" s="38">
        <f t="shared" si="6"/>
        <v>0</v>
      </c>
      <c r="AP29" s="39">
        <f>IF(AND(AQ29&gt;=$A$29,AQ29&lt;=$C$29),1,0)</f>
        <v>0</v>
      </c>
      <c r="AQ29" s="14">
        <f t="shared" si="24"/>
        <v>0</v>
      </c>
      <c r="AR29" s="39">
        <f t="shared" si="40"/>
        <v>0</v>
      </c>
      <c r="AS29" s="19" t="str">
        <f t="shared" si="25"/>
        <v/>
      </c>
      <c r="AT29" s="28">
        <f>IF(AND(AU29&gt;=$E$29,AU29&lt;=$G$29),1,0)</f>
        <v>0</v>
      </c>
      <c r="AU29" s="20">
        <f t="shared" si="26"/>
        <v>0</v>
      </c>
      <c r="AV29" s="38">
        <f t="shared" si="8"/>
        <v>0</v>
      </c>
      <c r="AW29" s="39">
        <f>IF(AND(AX29&gt;=$A$29,AX29&lt;=$C$29),1,0)</f>
        <v>0</v>
      </c>
      <c r="AX29" s="14">
        <f t="shared" si="27"/>
        <v>0</v>
      </c>
      <c r="AY29" s="39">
        <f t="shared" si="41"/>
        <v>0</v>
      </c>
      <c r="AZ29" s="19" t="str">
        <f t="shared" si="28"/>
        <v/>
      </c>
      <c r="BA29" s="28">
        <f>IF(AND(BB29&gt;=$E$29,BB29&lt;=$G$29),1,0)</f>
        <v>0</v>
      </c>
      <c r="BB29" s="20">
        <f t="shared" si="29"/>
        <v>0</v>
      </c>
      <c r="BC29" s="38">
        <f t="shared" si="10"/>
        <v>0</v>
      </c>
    </row>
    <row r="30" spans="1:55" x14ac:dyDescent="0.4">
      <c r="A30" s="119">
        <v>10000001</v>
      </c>
      <c r="B30" s="120" t="s">
        <v>1</v>
      </c>
      <c r="C30" s="101">
        <v>20000000</v>
      </c>
      <c r="D30" s="102" t="s">
        <v>4</v>
      </c>
      <c r="E30" s="103">
        <v>10000000</v>
      </c>
      <c r="F30" s="100" t="s">
        <v>2</v>
      </c>
      <c r="G30" s="101">
        <v>9999999999</v>
      </c>
      <c r="H30" s="104" t="s">
        <v>24</v>
      </c>
      <c r="I30" s="100" t="s">
        <v>26</v>
      </c>
      <c r="J30" s="100">
        <v>1</v>
      </c>
      <c r="K30" s="100" t="s">
        <v>27</v>
      </c>
      <c r="L30" s="114">
        <v>1855000</v>
      </c>
      <c r="M30" s="102" t="s">
        <v>23</v>
      </c>
      <c r="N30" s="66">
        <f>IF(AND(O30&gt;=$A$30,O30&lt;=$C$30),1,0)</f>
        <v>0</v>
      </c>
      <c r="O30" s="29">
        <f t="shared" si="11"/>
        <v>0</v>
      </c>
      <c r="P30" s="66">
        <f t="shared" si="36"/>
        <v>0</v>
      </c>
      <c r="Q30" s="30" t="str">
        <f t="shared" si="12"/>
        <v/>
      </c>
      <c r="R30" s="31">
        <f>IF(AND(S30&gt;=$E$30,S30&lt;=$G$30),1,0)</f>
        <v>0</v>
      </c>
      <c r="S30" s="32">
        <f t="shared" si="13"/>
        <v>0</v>
      </c>
      <c r="T30" s="67">
        <f t="shared" si="14"/>
        <v>0</v>
      </c>
      <c r="U30" s="66">
        <f>IF(AND(V30&gt;=$A$30,V30&lt;=$C$30),1,0)</f>
        <v>0</v>
      </c>
      <c r="V30" s="29">
        <f t="shared" si="15"/>
        <v>0</v>
      </c>
      <c r="W30" s="66">
        <f t="shared" si="37"/>
        <v>0</v>
      </c>
      <c r="X30" s="30" t="str">
        <f t="shared" si="16"/>
        <v/>
      </c>
      <c r="Y30" s="31">
        <f>IF(AND(Z30&gt;=$E$30,Z30&lt;=$G$30),1,0)</f>
        <v>0</v>
      </c>
      <c r="Z30" s="32">
        <f t="shared" si="17"/>
        <v>0</v>
      </c>
      <c r="AA30" s="68">
        <f t="shared" si="2"/>
        <v>0</v>
      </c>
      <c r="AB30" s="66">
        <f>IF(AND(AC30&gt;=$A$30,AC30&lt;=$C$30),1,0)</f>
        <v>0</v>
      </c>
      <c r="AC30" s="29">
        <f t="shared" si="18"/>
        <v>0</v>
      </c>
      <c r="AD30" s="66">
        <f t="shared" si="38"/>
        <v>0</v>
      </c>
      <c r="AE30" s="30" t="str">
        <f t="shared" si="19"/>
        <v/>
      </c>
      <c r="AF30" s="31">
        <f>IF(AND(AG30&gt;=$E$30,AG30&lt;=$G$30),1,0)</f>
        <v>0</v>
      </c>
      <c r="AG30" s="32">
        <f t="shared" si="20"/>
        <v>0</v>
      </c>
      <c r="AH30" s="68">
        <f t="shared" si="4"/>
        <v>0</v>
      </c>
      <c r="AI30" s="66">
        <f>IF(AND(AJ30&gt;=$A$30,AJ30&lt;=$C$30),1,0)</f>
        <v>0</v>
      </c>
      <c r="AJ30" s="29">
        <f t="shared" si="21"/>
        <v>0</v>
      </c>
      <c r="AK30" s="66">
        <f t="shared" si="39"/>
        <v>0</v>
      </c>
      <c r="AL30" s="30" t="str">
        <f t="shared" si="22"/>
        <v/>
      </c>
      <c r="AM30" s="31">
        <f>IF(AND(AN30&gt;=$E$30,AN30&lt;=$G$30),1,0)</f>
        <v>0</v>
      </c>
      <c r="AN30" s="32">
        <f t="shared" si="23"/>
        <v>0</v>
      </c>
      <c r="AO30" s="68">
        <f t="shared" si="6"/>
        <v>0</v>
      </c>
      <c r="AP30" s="66">
        <f>IF(AND(AQ30&gt;=$A$30,AQ30&lt;=$C$30),1,0)</f>
        <v>0</v>
      </c>
      <c r="AQ30" s="29">
        <f t="shared" si="24"/>
        <v>0</v>
      </c>
      <c r="AR30" s="66">
        <f t="shared" si="40"/>
        <v>0</v>
      </c>
      <c r="AS30" s="30" t="str">
        <f t="shared" si="25"/>
        <v/>
      </c>
      <c r="AT30" s="31">
        <f>IF(AND(AU30&gt;=$E$30,AU30&lt;=$G$30),1,0)</f>
        <v>0</v>
      </c>
      <c r="AU30" s="32">
        <f t="shared" si="26"/>
        <v>0</v>
      </c>
      <c r="AV30" s="68">
        <f t="shared" si="8"/>
        <v>0</v>
      </c>
      <c r="AW30" s="66">
        <f>IF(AND(AX30&gt;=$A$30,AX30&lt;=$C$30),1,0)</f>
        <v>0</v>
      </c>
      <c r="AX30" s="29">
        <f t="shared" si="27"/>
        <v>0</v>
      </c>
      <c r="AY30" s="66">
        <f t="shared" si="41"/>
        <v>0</v>
      </c>
      <c r="AZ30" s="30" t="str">
        <f t="shared" si="28"/>
        <v/>
      </c>
      <c r="BA30" s="31">
        <f>IF(AND(BB30&gt;=$E$30,BB30&lt;=$G$30),1,0)</f>
        <v>0</v>
      </c>
      <c r="BB30" s="32">
        <f t="shared" si="29"/>
        <v>0</v>
      </c>
      <c r="BC30" s="68">
        <f t="shared" si="10"/>
        <v>0</v>
      </c>
    </row>
    <row r="31" spans="1:55" x14ac:dyDescent="0.4">
      <c r="A31" s="115">
        <v>10000001</v>
      </c>
      <c r="B31" s="116" t="s">
        <v>2</v>
      </c>
      <c r="C31" s="108">
        <v>20000000</v>
      </c>
      <c r="D31" s="109" t="s">
        <v>5</v>
      </c>
      <c r="E31" s="110">
        <v>0</v>
      </c>
      <c r="F31" s="107" t="s">
        <v>2</v>
      </c>
      <c r="G31" s="108">
        <v>1000000</v>
      </c>
      <c r="H31" s="111" t="s">
        <v>24</v>
      </c>
      <c r="I31" s="107" t="s">
        <v>26</v>
      </c>
      <c r="J31" s="107">
        <v>0</v>
      </c>
      <c r="K31" s="107" t="s">
        <v>27</v>
      </c>
      <c r="L31" s="112">
        <v>0</v>
      </c>
      <c r="M31" s="109" t="s">
        <v>23</v>
      </c>
      <c r="N31" s="26">
        <f>IF(AND(O31&gt;=$A$31,O31&lt;=$C$31),1,0)</f>
        <v>0</v>
      </c>
      <c r="O31" s="9">
        <f t="shared" si="11"/>
        <v>0</v>
      </c>
      <c r="P31" s="26">
        <f>IF(Q31&gt;=65,1,0)</f>
        <v>1</v>
      </c>
      <c r="Q31" s="15" t="str">
        <f t="shared" si="12"/>
        <v/>
      </c>
      <c r="R31" s="27">
        <f>IF(S31&lt;=$G$31,1,0)</f>
        <v>1</v>
      </c>
      <c r="S31" s="45">
        <f t="shared" si="13"/>
        <v>0</v>
      </c>
      <c r="T31" s="10">
        <f t="shared" si="14"/>
        <v>0</v>
      </c>
      <c r="U31" s="26">
        <f>IF(AND(V31&gt;=$A$31,V31&lt;=$C$31),1,0)</f>
        <v>0</v>
      </c>
      <c r="V31" s="9">
        <f t="shared" si="15"/>
        <v>0</v>
      </c>
      <c r="W31" s="26">
        <f>IF(X31&gt;=65,1,0)</f>
        <v>1</v>
      </c>
      <c r="X31" s="15" t="str">
        <f t="shared" si="16"/>
        <v/>
      </c>
      <c r="Y31" s="27">
        <f>IF(Z31&lt;=$G$31,1,0)</f>
        <v>1</v>
      </c>
      <c r="Z31" s="45">
        <f t="shared" si="17"/>
        <v>0</v>
      </c>
      <c r="AA31" s="10">
        <f t="shared" si="2"/>
        <v>0</v>
      </c>
      <c r="AB31" s="26">
        <f>IF(AND(AC31&gt;=$A$31,AC31&lt;=$C$31),1,0)</f>
        <v>0</v>
      </c>
      <c r="AC31" s="9">
        <f t="shared" si="18"/>
        <v>0</v>
      </c>
      <c r="AD31" s="26">
        <f>IF(AE31&gt;=65,1,0)</f>
        <v>1</v>
      </c>
      <c r="AE31" s="15" t="str">
        <f t="shared" si="19"/>
        <v/>
      </c>
      <c r="AF31" s="27">
        <f>IF(AG31&lt;=$G$31,1,0)</f>
        <v>1</v>
      </c>
      <c r="AG31" s="45">
        <f t="shared" si="20"/>
        <v>0</v>
      </c>
      <c r="AH31" s="10">
        <f t="shared" si="4"/>
        <v>0</v>
      </c>
      <c r="AI31" s="26">
        <f>IF(AND(AJ31&gt;=$A$31,AJ31&lt;=$C$31),1,0)</f>
        <v>0</v>
      </c>
      <c r="AJ31" s="9">
        <f t="shared" si="21"/>
        <v>0</v>
      </c>
      <c r="AK31" s="26">
        <f>IF(AL31&gt;=65,1,0)</f>
        <v>1</v>
      </c>
      <c r="AL31" s="15" t="str">
        <f t="shared" si="22"/>
        <v/>
      </c>
      <c r="AM31" s="27">
        <f>IF(AN31&lt;=$G$31,1,0)</f>
        <v>1</v>
      </c>
      <c r="AN31" s="45">
        <f t="shared" si="23"/>
        <v>0</v>
      </c>
      <c r="AO31" s="10">
        <f t="shared" si="6"/>
        <v>0</v>
      </c>
      <c r="AP31" s="26">
        <f>IF(AND(AQ31&gt;=$A$31,AQ31&lt;=$C$31),1,0)</f>
        <v>0</v>
      </c>
      <c r="AQ31" s="9">
        <f t="shared" si="24"/>
        <v>0</v>
      </c>
      <c r="AR31" s="26">
        <f>IF(AS31&gt;=65,1,0)</f>
        <v>1</v>
      </c>
      <c r="AS31" s="15" t="str">
        <f t="shared" si="25"/>
        <v/>
      </c>
      <c r="AT31" s="27">
        <f>IF(AU31&lt;=$G$31,1,0)</f>
        <v>1</v>
      </c>
      <c r="AU31" s="45">
        <f t="shared" si="26"/>
        <v>0</v>
      </c>
      <c r="AV31" s="10">
        <f t="shared" si="8"/>
        <v>0</v>
      </c>
      <c r="AW31" s="26">
        <f>IF(AND(AX31&gt;=$A$31,AX31&lt;=$C$31),1,0)</f>
        <v>0</v>
      </c>
      <c r="AX31" s="9">
        <f t="shared" si="27"/>
        <v>0</v>
      </c>
      <c r="AY31" s="26">
        <f>IF(AZ31&gt;=65,1,0)</f>
        <v>1</v>
      </c>
      <c r="AZ31" s="15" t="str">
        <f t="shared" si="28"/>
        <v/>
      </c>
      <c r="BA31" s="27">
        <f>IF(BB31&lt;=$G$31,1,0)</f>
        <v>1</v>
      </c>
      <c r="BB31" s="45">
        <f t="shared" si="29"/>
        <v>0</v>
      </c>
      <c r="BC31" s="10">
        <f t="shared" si="10"/>
        <v>0</v>
      </c>
    </row>
    <row r="32" spans="1:55" x14ac:dyDescent="0.4">
      <c r="A32" s="117">
        <v>10000001</v>
      </c>
      <c r="B32" s="118" t="s">
        <v>1</v>
      </c>
      <c r="C32" s="94">
        <v>20000000</v>
      </c>
      <c r="D32" s="95" t="s">
        <v>5</v>
      </c>
      <c r="E32" s="96">
        <v>1100001</v>
      </c>
      <c r="F32" s="93" t="s">
        <v>2</v>
      </c>
      <c r="G32" s="94">
        <v>3299999</v>
      </c>
      <c r="H32" s="97" t="s">
        <v>24</v>
      </c>
      <c r="I32" s="93" t="s">
        <v>26</v>
      </c>
      <c r="J32" s="93">
        <v>1</v>
      </c>
      <c r="K32" s="93" t="s">
        <v>27</v>
      </c>
      <c r="L32" s="113">
        <v>1000000</v>
      </c>
      <c r="M32" s="95" t="s">
        <v>23</v>
      </c>
      <c r="N32" s="39">
        <f>IF(AND(O32&gt;=$A$32,O32&lt;=$C$32),1,0)</f>
        <v>0</v>
      </c>
      <c r="O32" s="14">
        <f t="shared" si="11"/>
        <v>0</v>
      </c>
      <c r="P32" s="39">
        <f t="shared" ref="P32:P36" si="42">IF(Q32&gt;=65,1,0)</f>
        <v>1</v>
      </c>
      <c r="Q32" s="19" t="str">
        <f t="shared" si="12"/>
        <v/>
      </c>
      <c r="R32" s="28">
        <f>IF(AND(S32&gt;=$E$32,S32&lt;=$G$32),1,0)</f>
        <v>0</v>
      </c>
      <c r="S32" s="20">
        <f t="shared" si="13"/>
        <v>0</v>
      </c>
      <c r="T32" s="5">
        <f t="shared" si="14"/>
        <v>0</v>
      </c>
      <c r="U32" s="39">
        <f>IF(AND(V32&gt;=$A$32,V32&lt;=$C$32),1,0)</f>
        <v>0</v>
      </c>
      <c r="V32" s="14">
        <f t="shared" si="15"/>
        <v>0</v>
      </c>
      <c r="W32" s="39">
        <f t="shared" ref="W32:W36" si="43">IF(X32&gt;=65,1,0)</f>
        <v>1</v>
      </c>
      <c r="X32" s="19" t="str">
        <f t="shared" si="16"/>
        <v/>
      </c>
      <c r="Y32" s="28">
        <f>IF(AND(Z32&gt;=$E$32,Z32&lt;=$G$32),1,0)</f>
        <v>0</v>
      </c>
      <c r="Z32" s="20">
        <f t="shared" si="17"/>
        <v>0</v>
      </c>
      <c r="AA32" s="38">
        <f t="shared" si="2"/>
        <v>0</v>
      </c>
      <c r="AB32" s="39">
        <f>IF(AND(AC32&gt;=$A$32,AC32&lt;=$C$32),1,0)</f>
        <v>0</v>
      </c>
      <c r="AC32" s="14">
        <f t="shared" si="18"/>
        <v>0</v>
      </c>
      <c r="AD32" s="39">
        <f t="shared" ref="AD32:AD36" si="44">IF(AE32&gt;=65,1,0)</f>
        <v>1</v>
      </c>
      <c r="AE32" s="19" t="str">
        <f t="shared" si="19"/>
        <v/>
      </c>
      <c r="AF32" s="28">
        <f>IF(AND(AG32&gt;=$E$32,AG32&lt;=$G$32),1,0)</f>
        <v>0</v>
      </c>
      <c r="AG32" s="20">
        <f t="shared" si="20"/>
        <v>0</v>
      </c>
      <c r="AH32" s="38">
        <f t="shared" si="4"/>
        <v>0</v>
      </c>
      <c r="AI32" s="39">
        <f>IF(AND(AJ32&gt;=$A$32,AJ32&lt;=$C$32),1,0)</f>
        <v>0</v>
      </c>
      <c r="AJ32" s="14">
        <f t="shared" si="21"/>
        <v>0</v>
      </c>
      <c r="AK32" s="39">
        <f t="shared" ref="AK32:AK36" si="45">IF(AL32&gt;=65,1,0)</f>
        <v>1</v>
      </c>
      <c r="AL32" s="19" t="str">
        <f t="shared" si="22"/>
        <v/>
      </c>
      <c r="AM32" s="28">
        <f>IF(AND(AN32&gt;=$E$32,AN32&lt;=$G$32),1,0)</f>
        <v>0</v>
      </c>
      <c r="AN32" s="20">
        <f t="shared" si="23"/>
        <v>0</v>
      </c>
      <c r="AO32" s="38">
        <f t="shared" si="6"/>
        <v>0</v>
      </c>
      <c r="AP32" s="39">
        <f>IF(AND(AQ32&gt;=$A$32,AQ32&lt;=$C$32),1,0)</f>
        <v>0</v>
      </c>
      <c r="AQ32" s="14">
        <f t="shared" si="24"/>
        <v>0</v>
      </c>
      <c r="AR32" s="39">
        <f t="shared" ref="AR32:AR36" si="46">IF(AS32&gt;=65,1,0)</f>
        <v>1</v>
      </c>
      <c r="AS32" s="19" t="str">
        <f t="shared" si="25"/>
        <v/>
      </c>
      <c r="AT32" s="28">
        <f>IF(AND(AU32&gt;=$E$32,AU32&lt;=$G$32),1,0)</f>
        <v>0</v>
      </c>
      <c r="AU32" s="20">
        <f t="shared" si="26"/>
        <v>0</v>
      </c>
      <c r="AV32" s="38">
        <f t="shared" si="8"/>
        <v>0</v>
      </c>
      <c r="AW32" s="39">
        <f>IF(AND(AX32&gt;=$A$32,AX32&lt;=$C$32),1,0)</f>
        <v>0</v>
      </c>
      <c r="AX32" s="14">
        <f t="shared" si="27"/>
        <v>0</v>
      </c>
      <c r="AY32" s="39">
        <f t="shared" ref="AY32:AY36" si="47">IF(AZ32&gt;=65,1,0)</f>
        <v>1</v>
      </c>
      <c r="AZ32" s="19" t="str">
        <f t="shared" si="28"/>
        <v/>
      </c>
      <c r="BA32" s="28">
        <f>IF(AND(BB32&gt;=$E$32,BB32&lt;=$G$32),1,0)</f>
        <v>0</v>
      </c>
      <c r="BB32" s="20">
        <f t="shared" si="29"/>
        <v>0</v>
      </c>
      <c r="BC32" s="38">
        <f t="shared" si="10"/>
        <v>0</v>
      </c>
    </row>
    <row r="33" spans="1:55" x14ac:dyDescent="0.4">
      <c r="A33" s="117">
        <v>10000001</v>
      </c>
      <c r="B33" s="118" t="s">
        <v>1</v>
      </c>
      <c r="C33" s="94">
        <v>20000000</v>
      </c>
      <c r="D33" s="95" t="s">
        <v>5</v>
      </c>
      <c r="E33" s="96">
        <v>3300000</v>
      </c>
      <c r="F33" s="93" t="s">
        <v>2</v>
      </c>
      <c r="G33" s="94">
        <v>4099999</v>
      </c>
      <c r="H33" s="97" t="s">
        <v>24</v>
      </c>
      <c r="I33" s="93" t="s">
        <v>26</v>
      </c>
      <c r="J33" s="93">
        <v>0.75</v>
      </c>
      <c r="K33" s="93" t="s">
        <v>27</v>
      </c>
      <c r="L33" s="113">
        <v>175000</v>
      </c>
      <c r="M33" s="95" t="s">
        <v>23</v>
      </c>
      <c r="N33" s="39">
        <f>IF(AND(O33&gt;=$A$33,O33&lt;=$C$33),1,0)</f>
        <v>0</v>
      </c>
      <c r="O33" s="14">
        <f t="shared" si="11"/>
        <v>0</v>
      </c>
      <c r="P33" s="39">
        <f t="shared" si="42"/>
        <v>1</v>
      </c>
      <c r="Q33" s="19" t="str">
        <f t="shared" si="12"/>
        <v/>
      </c>
      <c r="R33" s="28">
        <f>IF(AND(S33&gt;=$E$33,S33&lt;=$G$33),1,0)</f>
        <v>0</v>
      </c>
      <c r="S33" s="20">
        <f t="shared" si="13"/>
        <v>0</v>
      </c>
      <c r="T33" s="5">
        <f t="shared" si="14"/>
        <v>0</v>
      </c>
      <c r="U33" s="39">
        <f>IF(AND(V33&gt;=$A$33,V33&lt;=$C$33),1,0)</f>
        <v>0</v>
      </c>
      <c r="V33" s="14">
        <f t="shared" si="15"/>
        <v>0</v>
      </c>
      <c r="W33" s="39">
        <f t="shared" si="43"/>
        <v>1</v>
      </c>
      <c r="X33" s="19" t="str">
        <f t="shared" si="16"/>
        <v/>
      </c>
      <c r="Y33" s="28">
        <f>IF(AND(Z33&gt;=$E$33,Z33&lt;=$G$33),1,0)</f>
        <v>0</v>
      </c>
      <c r="Z33" s="20">
        <f t="shared" si="17"/>
        <v>0</v>
      </c>
      <c r="AA33" s="38">
        <f t="shared" si="2"/>
        <v>0</v>
      </c>
      <c r="AB33" s="39">
        <f>IF(AND(AC33&gt;=$A$33,AC33&lt;=$C$33),1,0)</f>
        <v>0</v>
      </c>
      <c r="AC33" s="14">
        <f t="shared" si="18"/>
        <v>0</v>
      </c>
      <c r="AD33" s="39">
        <f t="shared" si="44"/>
        <v>1</v>
      </c>
      <c r="AE33" s="19" t="str">
        <f t="shared" si="19"/>
        <v/>
      </c>
      <c r="AF33" s="28">
        <f>IF(AND(AG33&gt;=$E$33,AG33&lt;=$G$33),1,0)</f>
        <v>0</v>
      </c>
      <c r="AG33" s="20">
        <f t="shared" si="20"/>
        <v>0</v>
      </c>
      <c r="AH33" s="38">
        <f t="shared" si="4"/>
        <v>0</v>
      </c>
      <c r="AI33" s="39">
        <f>IF(AND(AJ33&gt;=$A$33,AJ33&lt;=$C$33),1,0)</f>
        <v>0</v>
      </c>
      <c r="AJ33" s="14">
        <f t="shared" si="21"/>
        <v>0</v>
      </c>
      <c r="AK33" s="39">
        <f t="shared" si="45"/>
        <v>1</v>
      </c>
      <c r="AL33" s="19" t="str">
        <f t="shared" si="22"/>
        <v/>
      </c>
      <c r="AM33" s="28">
        <f>IF(AND(AN33&gt;=$E$33,AN33&lt;=$G$33),1,0)</f>
        <v>0</v>
      </c>
      <c r="AN33" s="20">
        <f t="shared" si="23"/>
        <v>0</v>
      </c>
      <c r="AO33" s="38">
        <f t="shared" si="6"/>
        <v>0</v>
      </c>
      <c r="AP33" s="39">
        <f>IF(AND(AQ33&gt;=$A$33,AQ33&lt;=$C$33),1,0)</f>
        <v>0</v>
      </c>
      <c r="AQ33" s="14">
        <f t="shared" si="24"/>
        <v>0</v>
      </c>
      <c r="AR33" s="39">
        <f t="shared" si="46"/>
        <v>1</v>
      </c>
      <c r="AS33" s="19" t="str">
        <f t="shared" si="25"/>
        <v/>
      </c>
      <c r="AT33" s="28">
        <f>IF(AND(AU33&gt;=$E$33,AU33&lt;=$G$33),1,0)</f>
        <v>0</v>
      </c>
      <c r="AU33" s="20">
        <f t="shared" si="26"/>
        <v>0</v>
      </c>
      <c r="AV33" s="38">
        <f t="shared" si="8"/>
        <v>0</v>
      </c>
      <c r="AW33" s="39">
        <f>IF(AND(AX33&gt;=$A$33,AX33&lt;=$C$33),1,0)</f>
        <v>0</v>
      </c>
      <c r="AX33" s="14">
        <f t="shared" si="27"/>
        <v>0</v>
      </c>
      <c r="AY33" s="39">
        <f t="shared" si="47"/>
        <v>1</v>
      </c>
      <c r="AZ33" s="19" t="str">
        <f t="shared" si="28"/>
        <v/>
      </c>
      <c r="BA33" s="28">
        <f>IF(AND(BB33&gt;=$E$33,BB33&lt;=$G$33),1,0)</f>
        <v>0</v>
      </c>
      <c r="BB33" s="20">
        <f t="shared" si="29"/>
        <v>0</v>
      </c>
      <c r="BC33" s="38">
        <f t="shared" si="10"/>
        <v>0</v>
      </c>
    </row>
    <row r="34" spans="1:55" x14ac:dyDescent="0.4">
      <c r="A34" s="117">
        <v>10000001</v>
      </c>
      <c r="B34" s="118" t="s">
        <v>1</v>
      </c>
      <c r="C34" s="94">
        <v>20000000</v>
      </c>
      <c r="D34" s="95" t="s">
        <v>5</v>
      </c>
      <c r="E34" s="96">
        <v>4100000</v>
      </c>
      <c r="F34" s="93" t="s">
        <v>2</v>
      </c>
      <c r="G34" s="94">
        <v>7699999</v>
      </c>
      <c r="H34" s="97" t="s">
        <v>24</v>
      </c>
      <c r="I34" s="93" t="s">
        <v>26</v>
      </c>
      <c r="J34" s="93">
        <v>0.85</v>
      </c>
      <c r="K34" s="93" t="s">
        <v>27</v>
      </c>
      <c r="L34" s="113">
        <v>585000</v>
      </c>
      <c r="M34" s="95" t="s">
        <v>23</v>
      </c>
      <c r="N34" s="39">
        <f>IF(AND(O34&gt;=$A$34,O34&lt;=$C$34),1,0)</f>
        <v>0</v>
      </c>
      <c r="O34" s="14">
        <f t="shared" si="11"/>
        <v>0</v>
      </c>
      <c r="P34" s="39">
        <f t="shared" si="42"/>
        <v>1</v>
      </c>
      <c r="Q34" s="19" t="str">
        <f t="shared" si="12"/>
        <v/>
      </c>
      <c r="R34" s="28">
        <f>IF(AND(S34&gt;=$E$34,S34&lt;=$G$34),1,0)</f>
        <v>0</v>
      </c>
      <c r="S34" s="20">
        <f t="shared" si="13"/>
        <v>0</v>
      </c>
      <c r="T34" s="5">
        <f t="shared" si="14"/>
        <v>0</v>
      </c>
      <c r="U34" s="39">
        <f>IF(AND(V34&gt;=$A$34,V34&lt;=$C$34),1,0)</f>
        <v>0</v>
      </c>
      <c r="V34" s="14">
        <f t="shared" si="15"/>
        <v>0</v>
      </c>
      <c r="W34" s="39">
        <f t="shared" si="43"/>
        <v>1</v>
      </c>
      <c r="X34" s="19" t="str">
        <f t="shared" si="16"/>
        <v/>
      </c>
      <c r="Y34" s="28">
        <f>IF(AND(Z34&gt;=$E$34,Z34&lt;=$G$34),1,0)</f>
        <v>0</v>
      </c>
      <c r="Z34" s="20">
        <f t="shared" si="17"/>
        <v>0</v>
      </c>
      <c r="AA34" s="38">
        <f t="shared" si="2"/>
        <v>0</v>
      </c>
      <c r="AB34" s="39">
        <f>IF(AND(AC34&gt;=$A$34,AC34&lt;=$C$34),1,0)</f>
        <v>0</v>
      </c>
      <c r="AC34" s="14">
        <f t="shared" si="18"/>
        <v>0</v>
      </c>
      <c r="AD34" s="39">
        <f t="shared" si="44"/>
        <v>1</v>
      </c>
      <c r="AE34" s="19" t="str">
        <f t="shared" si="19"/>
        <v/>
      </c>
      <c r="AF34" s="28">
        <f>IF(AND(AG34&gt;=$E$34,AG34&lt;=$G$34),1,0)</f>
        <v>0</v>
      </c>
      <c r="AG34" s="20">
        <f t="shared" si="20"/>
        <v>0</v>
      </c>
      <c r="AH34" s="38">
        <f t="shared" si="4"/>
        <v>0</v>
      </c>
      <c r="AI34" s="39">
        <f>IF(AND(AJ34&gt;=$A$34,AJ34&lt;=$C$34),1,0)</f>
        <v>0</v>
      </c>
      <c r="AJ34" s="14">
        <f t="shared" si="21"/>
        <v>0</v>
      </c>
      <c r="AK34" s="39">
        <f t="shared" si="45"/>
        <v>1</v>
      </c>
      <c r="AL34" s="19" t="str">
        <f t="shared" si="22"/>
        <v/>
      </c>
      <c r="AM34" s="28">
        <f>IF(AND(AN34&gt;=$E$34,AN34&lt;=$G$34),1,0)</f>
        <v>0</v>
      </c>
      <c r="AN34" s="20">
        <f t="shared" si="23"/>
        <v>0</v>
      </c>
      <c r="AO34" s="38">
        <f t="shared" si="6"/>
        <v>0</v>
      </c>
      <c r="AP34" s="39">
        <f>IF(AND(AQ34&gt;=$A$34,AQ34&lt;=$C$34),1,0)</f>
        <v>0</v>
      </c>
      <c r="AQ34" s="14">
        <f t="shared" si="24"/>
        <v>0</v>
      </c>
      <c r="AR34" s="39">
        <f t="shared" si="46"/>
        <v>1</v>
      </c>
      <c r="AS34" s="19" t="str">
        <f t="shared" si="25"/>
        <v/>
      </c>
      <c r="AT34" s="28">
        <f>IF(AND(AU34&gt;=$E$34,AU34&lt;=$G$34),1,0)</f>
        <v>0</v>
      </c>
      <c r="AU34" s="20">
        <f t="shared" si="26"/>
        <v>0</v>
      </c>
      <c r="AV34" s="38">
        <f t="shared" si="8"/>
        <v>0</v>
      </c>
      <c r="AW34" s="39">
        <f>IF(AND(AX34&gt;=$A$34,AX34&lt;=$C$34),1,0)</f>
        <v>0</v>
      </c>
      <c r="AX34" s="14">
        <f t="shared" si="27"/>
        <v>0</v>
      </c>
      <c r="AY34" s="39">
        <f t="shared" si="47"/>
        <v>1</v>
      </c>
      <c r="AZ34" s="19" t="str">
        <f t="shared" si="28"/>
        <v/>
      </c>
      <c r="BA34" s="28">
        <f>IF(AND(BB34&gt;=$E$34,BB34&lt;=$G$34),1,0)</f>
        <v>0</v>
      </c>
      <c r="BB34" s="20">
        <f t="shared" si="29"/>
        <v>0</v>
      </c>
      <c r="BC34" s="38">
        <f t="shared" si="10"/>
        <v>0</v>
      </c>
    </row>
    <row r="35" spans="1:55" x14ac:dyDescent="0.4">
      <c r="A35" s="117">
        <v>10000001</v>
      </c>
      <c r="B35" s="118" t="s">
        <v>1</v>
      </c>
      <c r="C35" s="94">
        <v>20000000</v>
      </c>
      <c r="D35" s="95" t="s">
        <v>5</v>
      </c>
      <c r="E35" s="96">
        <v>7700000</v>
      </c>
      <c r="F35" s="93" t="s">
        <v>2</v>
      </c>
      <c r="G35" s="94">
        <v>9999999</v>
      </c>
      <c r="H35" s="97" t="s">
        <v>24</v>
      </c>
      <c r="I35" s="93" t="s">
        <v>26</v>
      </c>
      <c r="J35" s="93">
        <v>0.95</v>
      </c>
      <c r="K35" s="93" t="s">
        <v>27</v>
      </c>
      <c r="L35" s="113">
        <v>1355000</v>
      </c>
      <c r="M35" s="95" t="s">
        <v>23</v>
      </c>
      <c r="N35" s="39">
        <f>IF(AND(O35&gt;=$A$35,O35&lt;=$C$35),1,0)</f>
        <v>0</v>
      </c>
      <c r="O35" s="14">
        <f t="shared" si="11"/>
        <v>0</v>
      </c>
      <c r="P35" s="39">
        <f t="shared" si="42"/>
        <v>1</v>
      </c>
      <c r="Q35" s="19" t="str">
        <f t="shared" si="12"/>
        <v/>
      </c>
      <c r="R35" s="28">
        <f>IF(AND(S35&gt;=$E$35,S35&lt;=$G$35),1,0)</f>
        <v>0</v>
      </c>
      <c r="S35" s="20">
        <f t="shared" si="13"/>
        <v>0</v>
      </c>
      <c r="T35" s="5">
        <f t="shared" si="14"/>
        <v>0</v>
      </c>
      <c r="U35" s="39">
        <f>IF(AND(V35&gt;=$A$35,V35&lt;=$C$35),1,0)</f>
        <v>0</v>
      </c>
      <c r="V35" s="14">
        <f t="shared" si="15"/>
        <v>0</v>
      </c>
      <c r="W35" s="39">
        <f t="shared" si="43"/>
        <v>1</v>
      </c>
      <c r="X35" s="19" t="str">
        <f t="shared" si="16"/>
        <v/>
      </c>
      <c r="Y35" s="28">
        <f>IF(AND(Z35&gt;=$E$35,Z35&lt;=$G$35),1,0)</f>
        <v>0</v>
      </c>
      <c r="Z35" s="20">
        <f t="shared" si="17"/>
        <v>0</v>
      </c>
      <c r="AA35" s="38">
        <f t="shared" si="2"/>
        <v>0</v>
      </c>
      <c r="AB35" s="39">
        <f>IF(AND(AC35&gt;=$A$35,AC35&lt;=$C$35),1,0)</f>
        <v>0</v>
      </c>
      <c r="AC35" s="14">
        <f t="shared" si="18"/>
        <v>0</v>
      </c>
      <c r="AD35" s="39">
        <f t="shared" si="44"/>
        <v>1</v>
      </c>
      <c r="AE35" s="19" t="str">
        <f t="shared" si="19"/>
        <v/>
      </c>
      <c r="AF35" s="28">
        <f>IF(AND(AG35&gt;=$E$35,AG35&lt;=$G$35),1,0)</f>
        <v>0</v>
      </c>
      <c r="AG35" s="20">
        <f t="shared" si="20"/>
        <v>0</v>
      </c>
      <c r="AH35" s="38">
        <f t="shared" si="4"/>
        <v>0</v>
      </c>
      <c r="AI35" s="39">
        <f>IF(AND(AJ35&gt;=$A$35,AJ35&lt;=$C$35),1,0)</f>
        <v>0</v>
      </c>
      <c r="AJ35" s="14">
        <f t="shared" si="21"/>
        <v>0</v>
      </c>
      <c r="AK35" s="39">
        <f t="shared" si="45"/>
        <v>1</v>
      </c>
      <c r="AL35" s="19" t="str">
        <f t="shared" si="22"/>
        <v/>
      </c>
      <c r="AM35" s="28">
        <f>IF(AND(AN35&gt;=$E$35,AN35&lt;=$G$35),1,0)</f>
        <v>0</v>
      </c>
      <c r="AN35" s="20">
        <f t="shared" si="23"/>
        <v>0</v>
      </c>
      <c r="AO35" s="38">
        <f t="shared" si="6"/>
        <v>0</v>
      </c>
      <c r="AP35" s="39">
        <f>IF(AND(AQ35&gt;=$A$35,AQ35&lt;=$C$35),1,0)</f>
        <v>0</v>
      </c>
      <c r="AQ35" s="14">
        <f t="shared" si="24"/>
        <v>0</v>
      </c>
      <c r="AR35" s="39">
        <f t="shared" si="46"/>
        <v>1</v>
      </c>
      <c r="AS35" s="19" t="str">
        <f t="shared" si="25"/>
        <v/>
      </c>
      <c r="AT35" s="28">
        <f>IF(AND(AU35&gt;=$E$35,AU35&lt;=$G$35),1,0)</f>
        <v>0</v>
      </c>
      <c r="AU35" s="20">
        <f t="shared" si="26"/>
        <v>0</v>
      </c>
      <c r="AV35" s="38">
        <f t="shared" si="8"/>
        <v>0</v>
      </c>
      <c r="AW35" s="39">
        <f>IF(AND(AX35&gt;=$A$35,AX35&lt;=$C$35),1,0)</f>
        <v>0</v>
      </c>
      <c r="AX35" s="14">
        <f t="shared" si="27"/>
        <v>0</v>
      </c>
      <c r="AY35" s="39">
        <f t="shared" si="47"/>
        <v>1</v>
      </c>
      <c r="AZ35" s="19" t="str">
        <f t="shared" si="28"/>
        <v/>
      </c>
      <c r="BA35" s="28">
        <f>IF(AND(BB35&gt;=$E$35,BB35&lt;=$G$35),1,0)</f>
        <v>0</v>
      </c>
      <c r="BB35" s="20">
        <f t="shared" si="29"/>
        <v>0</v>
      </c>
      <c r="BC35" s="38">
        <f t="shared" si="10"/>
        <v>0</v>
      </c>
    </row>
    <row r="36" spans="1:55" x14ac:dyDescent="0.4">
      <c r="A36" s="119">
        <v>10000001</v>
      </c>
      <c r="B36" s="120" t="s">
        <v>1</v>
      </c>
      <c r="C36" s="101">
        <v>20000000</v>
      </c>
      <c r="D36" s="102" t="s">
        <v>5</v>
      </c>
      <c r="E36" s="103">
        <v>10000000</v>
      </c>
      <c r="F36" s="100" t="s">
        <v>2</v>
      </c>
      <c r="G36" s="101">
        <v>9999999999</v>
      </c>
      <c r="H36" s="104" t="s">
        <v>24</v>
      </c>
      <c r="I36" s="100" t="s">
        <v>26</v>
      </c>
      <c r="J36" s="100">
        <v>1</v>
      </c>
      <c r="K36" s="100" t="s">
        <v>27</v>
      </c>
      <c r="L36" s="114">
        <v>1855000</v>
      </c>
      <c r="M36" s="102" t="s">
        <v>23</v>
      </c>
      <c r="N36" s="40">
        <f>IF(AND(O36&gt;=$A$36,O36&lt;=$C$36),1,0)</f>
        <v>0</v>
      </c>
      <c r="O36" s="41">
        <f t="shared" si="11"/>
        <v>0</v>
      </c>
      <c r="P36" s="40">
        <f t="shared" si="42"/>
        <v>1</v>
      </c>
      <c r="Q36" s="42" t="str">
        <f t="shared" si="12"/>
        <v/>
      </c>
      <c r="R36" s="43">
        <f>IF(AND(S36&gt;=$E$36,S36&lt;=$G$36),1,0)</f>
        <v>0</v>
      </c>
      <c r="S36" s="44">
        <f t="shared" si="13"/>
        <v>0</v>
      </c>
      <c r="T36" s="6">
        <f t="shared" si="14"/>
        <v>0</v>
      </c>
      <c r="U36" s="40">
        <f>IF(AND(V36&gt;=$A$36,V36&lt;=$C$36),1,0)</f>
        <v>0</v>
      </c>
      <c r="V36" s="41">
        <f t="shared" si="15"/>
        <v>0</v>
      </c>
      <c r="W36" s="40">
        <f t="shared" si="43"/>
        <v>1</v>
      </c>
      <c r="X36" s="42" t="str">
        <f t="shared" si="16"/>
        <v/>
      </c>
      <c r="Y36" s="43">
        <f>IF(AND(Z36&gt;=$E$36,Z36&lt;=$G$36),1,0)</f>
        <v>0</v>
      </c>
      <c r="Z36" s="44">
        <f t="shared" si="17"/>
        <v>0</v>
      </c>
      <c r="AA36" s="69">
        <f t="shared" si="2"/>
        <v>0</v>
      </c>
      <c r="AB36" s="40">
        <f>IF(AND(AC36&gt;=$A$36,AC36&lt;=$C$36),1,0)</f>
        <v>0</v>
      </c>
      <c r="AC36" s="41">
        <f t="shared" si="18"/>
        <v>0</v>
      </c>
      <c r="AD36" s="40">
        <f t="shared" si="44"/>
        <v>1</v>
      </c>
      <c r="AE36" s="42" t="str">
        <f t="shared" si="19"/>
        <v/>
      </c>
      <c r="AF36" s="43">
        <f>IF(AND(AG36&gt;=$E$36,AG36&lt;=$G$36),1,0)</f>
        <v>0</v>
      </c>
      <c r="AG36" s="44">
        <f t="shared" si="20"/>
        <v>0</v>
      </c>
      <c r="AH36" s="69">
        <f t="shared" si="4"/>
        <v>0</v>
      </c>
      <c r="AI36" s="40">
        <f>IF(AND(AJ36&gt;=$A$36,AJ36&lt;=$C$36),1,0)</f>
        <v>0</v>
      </c>
      <c r="AJ36" s="41">
        <f t="shared" si="21"/>
        <v>0</v>
      </c>
      <c r="AK36" s="40">
        <f t="shared" si="45"/>
        <v>1</v>
      </c>
      <c r="AL36" s="42" t="str">
        <f t="shared" si="22"/>
        <v/>
      </c>
      <c r="AM36" s="43">
        <f>IF(AND(AN36&gt;=$E$36,AN36&lt;=$G$36),1,0)</f>
        <v>0</v>
      </c>
      <c r="AN36" s="44">
        <f t="shared" si="23"/>
        <v>0</v>
      </c>
      <c r="AO36" s="69">
        <f t="shared" si="6"/>
        <v>0</v>
      </c>
      <c r="AP36" s="40">
        <f>IF(AND(AQ36&gt;=$A$36,AQ36&lt;=$C$36),1,0)</f>
        <v>0</v>
      </c>
      <c r="AQ36" s="41">
        <f t="shared" si="24"/>
        <v>0</v>
      </c>
      <c r="AR36" s="40">
        <f t="shared" si="46"/>
        <v>1</v>
      </c>
      <c r="AS36" s="42" t="str">
        <f t="shared" si="25"/>
        <v/>
      </c>
      <c r="AT36" s="43">
        <f>IF(AND(AU36&gt;=$E$36,AU36&lt;=$G$36),1,0)</f>
        <v>0</v>
      </c>
      <c r="AU36" s="44">
        <f t="shared" si="26"/>
        <v>0</v>
      </c>
      <c r="AV36" s="69">
        <f t="shared" si="8"/>
        <v>0</v>
      </c>
      <c r="AW36" s="40">
        <f>IF(AND(AX36&gt;=$A$36,AX36&lt;=$C$36),1,0)</f>
        <v>0</v>
      </c>
      <c r="AX36" s="41">
        <f t="shared" si="27"/>
        <v>0</v>
      </c>
      <c r="AY36" s="40">
        <f t="shared" si="47"/>
        <v>1</v>
      </c>
      <c r="AZ36" s="42" t="str">
        <f t="shared" si="28"/>
        <v/>
      </c>
      <c r="BA36" s="43">
        <f>IF(AND(BB36&gt;=$E$36,BB36&lt;=$G$36),1,0)</f>
        <v>0</v>
      </c>
      <c r="BB36" s="44">
        <f t="shared" si="29"/>
        <v>0</v>
      </c>
      <c r="BC36" s="69">
        <f t="shared" si="10"/>
        <v>0</v>
      </c>
    </row>
  </sheetData>
  <sheetProtection password="C63C" sheet="1" formatCells="0" formatColumns="0" formatRows="0" insertColumns="0" insertRows="0" insertHyperlinks="0" deleteColumns="0" deleteRows="0" sort="0" autoFilter="0" pivotTables="0"/>
  <mergeCells count="19">
    <mergeCell ref="N11:T11"/>
    <mergeCell ref="A11:C11"/>
    <mergeCell ref="E11:G11"/>
    <mergeCell ref="A12:C12"/>
    <mergeCell ref="E12:G12"/>
    <mergeCell ref="H11:M11"/>
    <mergeCell ref="H12:M12"/>
    <mergeCell ref="AB11:AH11"/>
    <mergeCell ref="AI11:AO11"/>
    <mergeCell ref="AP11:AV11"/>
    <mergeCell ref="AW11:BC11"/>
    <mergeCell ref="U11:AA11"/>
    <mergeCell ref="A9:B9"/>
    <mergeCell ref="A4:B4"/>
    <mergeCell ref="A3:B3"/>
    <mergeCell ref="A6:B6"/>
    <mergeCell ref="A5:B5"/>
    <mergeCell ref="A8:B8"/>
    <mergeCell ref="A7:B7"/>
  </mergeCells>
  <phoneticPr fontId="2"/>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77"/>
  <sheetViews>
    <sheetView workbookViewId="0">
      <selection activeCell="B7" sqref="B7"/>
    </sheetView>
  </sheetViews>
  <sheetFormatPr defaultRowHeight="18.75" x14ac:dyDescent="0.4"/>
  <cols>
    <col min="3" max="3" width="12.625" customWidth="1"/>
    <col min="4" max="4" width="4.625" customWidth="1"/>
    <col min="6" max="6" width="18" customWidth="1"/>
  </cols>
  <sheetData>
    <row r="1" spans="1:7" x14ac:dyDescent="0.4">
      <c r="A1" s="12"/>
      <c r="B1" s="12" t="s">
        <v>65</v>
      </c>
      <c r="C1" s="12" t="s">
        <v>61</v>
      </c>
      <c r="E1" s="12"/>
      <c r="F1" s="12" t="s">
        <v>67</v>
      </c>
      <c r="G1" s="61"/>
    </row>
    <row r="2" spans="1:7" x14ac:dyDescent="0.4">
      <c r="A2" s="48">
        <v>0</v>
      </c>
      <c r="B2" s="48">
        <v>0</v>
      </c>
      <c r="C2" s="48" t="s">
        <v>62</v>
      </c>
      <c r="E2" s="48">
        <v>1</v>
      </c>
      <c r="F2" s="47" t="s">
        <v>68</v>
      </c>
      <c r="G2" s="47">
        <v>1</v>
      </c>
    </row>
    <row r="3" spans="1:7" x14ac:dyDescent="0.4">
      <c r="A3" s="48">
        <v>1</v>
      </c>
      <c r="B3" s="48">
        <v>0</v>
      </c>
      <c r="C3" s="48" t="s">
        <v>62</v>
      </c>
      <c r="E3" s="48">
        <v>0</v>
      </c>
      <c r="F3" s="47" t="s">
        <v>69</v>
      </c>
      <c r="G3" s="47">
        <v>0</v>
      </c>
    </row>
    <row r="4" spans="1:7" x14ac:dyDescent="0.4">
      <c r="A4" s="48">
        <v>2</v>
      </c>
      <c r="B4" s="48">
        <v>0</v>
      </c>
      <c r="C4" s="48" t="s">
        <v>62</v>
      </c>
      <c r="E4" s="47"/>
      <c r="F4" s="47" t="s">
        <v>70</v>
      </c>
      <c r="G4" s="47" t="s">
        <v>71</v>
      </c>
    </row>
    <row r="5" spans="1:7" x14ac:dyDescent="0.4">
      <c r="A5" s="48">
        <v>3</v>
      </c>
      <c r="B5" s="48">
        <v>0</v>
      </c>
      <c r="C5" s="48" t="s">
        <v>62</v>
      </c>
      <c r="E5" s="47"/>
      <c r="F5" s="47" t="s">
        <v>70</v>
      </c>
      <c r="G5" s="47" t="s">
        <v>71</v>
      </c>
    </row>
    <row r="6" spans="1:7" x14ac:dyDescent="0.4">
      <c r="A6" s="48">
        <v>4</v>
      </c>
      <c r="B6" s="48">
        <v>0</v>
      </c>
      <c r="C6" s="48" t="s">
        <v>62</v>
      </c>
      <c r="E6" s="47"/>
      <c r="F6" s="47" t="s">
        <v>70</v>
      </c>
      <c r="G6" s="47" t="s">
        <v>71</v>
      </c>
    </row>
    <row r="7" spans="1:7" x14ac:dyDescent="0.4">
      <c r="A7" s="48">
        <v>5</v>
      </c>
      <c r="B7" s="48">
        <v>0</v>
      </c>
      <c r="C7" s="48" t="s">
        <v>62</v>
      </c>
    </row>
    <row r="8" spans="1:7" x14ac:dyDescent="0.4">
      <c r="A8" s="48">
        <v>6</v>
      </c>
      <c r="B8" s="48">
        <v>0</v>
      </c>
      <c r="C8" s="48" t="s">
        <v>62</v>
      </c>
    </row>
    <row r="9" spans="1:7" x14ac:dyDescent="0.4">
      <c r="A9" s="48">
        <v>7</v>
      </c>
      <c r="B9" s="48">
        <v>0</v>
      </c>
      <c r="C9" s="48" t="s">
        <v>62</v>
      </c>
      <c r="E9" s="179"/>
      <c r="F9" s="179" t="s">
        <v>28</v>
      </c>
      <c r="G9" s="61"/>
    </row>
    <row r="10" spans="1:7" x14ac:dyDescent="0.4">
      <c r="A10" s="48">
        <v>8</v>
      </c>
      <c r="B10" s="48">
        <v>0</v>
      </c>
      <c r="C10" s="48" t="s">
        <v>62</v>
      </c>
      <c r="E10" s="47">
        <v>1</v>
      </c>
      <c r="F10" s="47" t="s">
        <v>117</v>
      </c>
      <c r="G10" s="47">
        <v>1</v>
      </c>
    </row>
    <row r="11" spans="1:7" x14ac:dyDescent="0.4">
      <c r="A11" s="48">
        <v>9</v>
      </c>
      <c r="B11" s="48">
        <v>0</v>
      </c>
      <c r="C11" s="48" t="s">
        <v>62</v>
      </c>
      <c r="E11" s="47">
        <v>0</v>
      </c>
      <c r="F11" s="47" t="s">
        <v>118</v>
      </c>
      <c r="G11" s="47">
        <v>0</v>
      </c>
    </row>
    <row r="12" spans="1:7" x14ac:dyDescent="0.4">
      <c r="A12" s="48">
        <v>10</v>
      </c>
      <c r="B12" s="48">
        <v>0</v>
      </c>
      <c r="C12" s="48" t="s">
        <v>62</v>
      </c>
    </row>
    <row r="13" spans="1:7" x14ac:dyDescent="0.4">
      <c r="A13" s="48">
        <v>11</v>
      </c>
      <c r="B13" s="48">
        <v>0</v>
      </c>
      <c r="C13" s="48" t="s">
        <v>62</v>
      </c>
      <c r="E13" s="238"/>
      <c r="F13" s="238" t="s">
        <v>150</v>
      </c>
    </row>
    <row r="14" spans="1:7" x14ac:dyDescent="0.4">
      <c r="A14" s="48">
        <v>12</v>
      </c>
      <c r="B14" s="48">
        <v>0</v>
      </c>
      <c r="C14" s="48" t="s">
        <v>62</v>
      </c>
      <c r="E14" s="48">
        <v>0.7</v>
      </c>
      <c r="F14" s="237">
        <v>0.15</v>
      </c>
    </row>
    <row r="15" spans="1:7" x14ac:dyDescent="0.4">
      <c r="A15" s="48">
        <v>13</v>
      </c>
      <c r="B15" s="48">
        <v>0</v>
      </c>
      <c r="C15" s="48" t="s">
        <v>62</v>
      </c>
      <c r="E15" s="48">
        <v>0.5</v>
      </c>
      <c r="F15" s="237">
        <v>0.25</v>
      </c>
    </row>
    <row r="16" spans="1:7" x14ac:dyDescent="0.4">
      <c r="A16" s="48">
        <v>14</v>
      </c>
      <c r="B16" s="48">
        <v>0</v>
      </c>
      <c r="C16" s="48" t="s">
        <v>62</v>
      </c>
      <c r="E16" s="48">
        <v>0.2</v>
      </c>
      <c r="F16" s="237">
        <v>0.4</v>
      </c>
    </row>
    <row r="17" spans="1:6" x14ac:dyDescent="0.4">
      <c r="A17" s="48">
        <v>15</v>
      </c>
      <c r="B17" s="48">
        <v>0</v>
      </c>
      <c r="C17" s="48" t="s">
        <v>62</v>
      </c>
      <c r="E17" s="48">
        <v>0</v>
      </c>
      <c r="F17" s="237">
        <v>0.5</v>
      </c>
    </row>
    <row r="18" spans="1:6" x14ac:dyDescent="0.4">
      <c r="A18" s="48">
        <v>16</v>
      </c>
      <c r="B18" s="48">
        <v>0</v>
      </c>
      <c r="C18" s="48" t="s">
        <v>62</v>
      </c>
    </row>
    <row r="19" spans="1:6" x14ac:dyDescent="0.4">
      <c r="A19" s="48">
        <v>17</v>
      </c>
      <c r="B19" s="48">
        <v>0</v>
      </c>
      <c r="C19" s="48" t="s">
        <v>62</v>
      </c>
      <c r="F19" s="239" t="s">
        <v>153</v>
      </c>
    </row>
    <row r="20" spans="1:6" x14ac:dyDescent="0.4">
      <c r="A20" s="48">
        <v>18</v>
      </c>
      <c r="B20" s="48">
        <v>0</v>
      </c>
      <c r="C20" s="48" t="s">
        <v>62</v>
      </c>
      <c r="F20" s="244">
        <v>430000</v>
      </c>
    </row>
    <row r="21" spans="1:6" x14ac:dyDescent="0.4">
      <c r="A21" s="48">
        <v>19</v>
      </c>
      <c r="B21" s="48">
        <v>0</v>
      </c>
      <c r="C21" s="48" t="s">
        <v>62</v>
      </c>
    </row>
    <row r="22" spans="1:6" x14ac:dyDescent="0.4">
      <c r="A22" s="48">
        <v>20</v>
      </c>
      <c r="B22" s="48">
        <v>0</v>
      </c>
      <c r="C22" s="48" t="s">
        <v>62</v>
      </c>
    </row>
    <row r="23" spans="1:6" x14ac:dyDescent="0.4">
      <c r="A23" s="48">
        <v>21</v>
      </c>
      <c r="B23" s="48">
        <v>0</v>
      </c>
      <c r="C23" s="48" t="s">
        <v>62</v>
      </c>
    </row>
    <row r="24" spans="1:6" x14ac:dyDescent="0.4">
      <c r="A24" s="48">
        <v>22</v>
      </c>
      <c r="B24" s="48">
        <v>0</v>
      </c>
      <c r="C24" s="48" t="s">
        <v>62</v>
      </c>
    </row>
    <row r="25" spans="1:6" x14ac:dyDescent="0.4">
      <c r="A25" s="48">
        <v>23</v>
      </c>
      <c r="B25" s="48">
        <v>0</v>
      </c>
      <c r="C25" s="48" t="s">
        <v>62</v>
      </c>
    </row>
    <row r="26" spans="1:6" x14ac:dyDescent="0.4">
      <c r="A26" s="48">
        <v>24</v>
      </c>
      <c r="B26" s="48">
        <v>0</v>
      </c>
      <c r="C26" s="48" t="s">
        <v>62</v>
      </c>
    </row>
    <row r="27" spans="1:6" x14ac:dyDescent="0.4">
      <c r="A27" s="48">
        <v>25</v>
      </c>
      <c r="B27" s="48">
        <v>0</v>
      </c>
      <c r="C27" s="48" t="s">
        <v>62</v>
      </c>
    </row>
    <row r="28" spans="1:6" x14ac:dyDescent="0.4">
      <c r="A28" s="48">
        <v>26</v>
      </c>
      <c r="B28" s="48">
        <v>0</v>
      </c>
      <c r="C28" s="48" t="s">
        <v>62</v>
      </c>
    </row>
    <row r="29" spans="1:6" x14ac:dyDescent="0.4">
      <c r="A29" s="48">
        <v>27</v>
      </c>
      <c r="B29" s="48">
        <v>0</v>
      </c>
      <c r="C29" s="48" t="s">
        <v>62</v>
      </c>
    </row>
    <row r="30" spans="1:6" x14ac:dyDescent="0.4">
      <c r="A30" s="48">
        <v>28</v>
      </c>
      <c r="B30" s="48">
        <v>0</v>
      </c>
      <c r="C30" s="48" t="s">
        <v>62</v>
      </c>
    </row>
    <row r="31" spans="1:6" x14ac:dyDescent="0.4">
      <c r="A31" s="48">
        <v>29</v>
      </c>
      <c r="B31" s="48">
        <v>0</v>
      </c>
      <c r="C31" s="48" t="s">
        <v>62</v>
      </c>
    </row>
    <row r="32" spans="1:6" x14ac:dyDescent="0.4">
      <c r="A32" s="48">
        <v>30</v>
      </c>
      <c r="B32" s="48">
        <v>0</v>
      </c>
      <c r="C32" s="48" t="s">
        <v>62</v>
      </c>
    </row>
    <row r="33" spans="1:3" x14ac:dyDescent="0.4">
      <c r="A33" s="48">
        <v>31</v>
      </c>
      <c r="B33" s="48">
        <v>0</v>
      </c>
      <c r="C33" s="48" t="s">
        <v>62</v>
      </c>
    </row>
    <row r="34" spans="1:3" x14ac:dyDescent="0.4">
      <c r="A34" s="48">
        <v>32</v>
      </c>
      <c r="B34" s="48">
        <v>0</v>
      </c>
      <c r="C34" s="48" t="s">
        <v>62</v>
      </c>
    </row>
    <row r="35" spans="1:3" x14ac:dyDescent="0.4">
      <c r="A35" s="48">
        <v>33</v>
      </c>
      <c r="B35" s="48">
        <v>0</v>
      </c>
      <c r="C35" s="48" t="s">
        <v>62</v>
      </c>
    </row>
    <row r="36" spans="1:3" x14ac:dyDescent="0.4">
      <c r="A36" s="48">
        <v>34</v>
      </c>
      <c r="B36" s="48">
        <v>0</v>
      </c>
      <c r="C36" s="48" t="s">
        <v>62</v>
      </c>
    </row>
    <row r="37" spans="1:3" x14ac:dyDescent="0.4">
      <c r="A37" s="48">
        <v>35</v>
      </c>
      <c r="B37" s="48">
        <v>0</v>
      </c>
      <c r="C37" s="48" t="s">
        <v>62</v>
      </c>
    </row>
    <row r="38" spans="1:3" x14ac:dyDescent="0.4">
      <c r="A38" s="48">
        <v>36</v>
      </c>
      <c r="B38" s="48">
        <v>0</v>
      </c>
      <c r="C38" s="48" t="s">
        <v>62</v>
      </c>
    </row>
    <row r="39" spans="1:3" x14ac:dyDescent="0.4">
      <c r="A39" s="48">
        <v>37</v>
      </c>
      <c r="B39" s="48">
        <v>0</v>
      </c>
      <c r="C39" s="48" t="s">
        <v>62</v>
      </c>
    </row>
    <row r="40" spans="1:3" x14ac:dyDescent="0.4">
      <c r="A40" s="48">
        <v>38</v>
      </c>
      <c r="B40" s="48">
        <v>0</v>
      </c>
      <c r="C40" s="48" t="s">
        <v>62</v>
      </c>
    </row>
    <row r="41" spans="1:3" x14ac:dyDescent="0.4">
      <c r="A41" s="48">
        <v>39</v>
      </c>
      <c r="B41" s="48">
        <v>0</v>
      </c>
      <c r="C41" s="48" t="s">
        <v>62</v>
      </c>
    </row>
    <row r="42" spans="1:3" x14ac:dyDescent="0.4">
      <c r="A42" s="48">
        <v>40</v>
      </c>
      <c r="B42" s="48">
        <v>2</v>
      </c>
      <c r="C42" s="48" t="s">
        <v>63</v>
      </c>
    </row>
    <row r="43" spans="1:3" x14ac:dyDescent="0.4">
      <c r="A43" s="48">
        <v>41</v>
      </c>
      <c r="B43" s="48">
        <v>2</v>
      </c>
      <c r="C43" s="48" t="s">
        <v>63</v>
      </c>
    </row>
    <row r="44" spans="1:3" x14ac:dyDescent="0.4">
      <c r="A44" s="48">
        <v>42</v>
      </c>
      <c r="B44" s="48">
        <v>2</v>
      </c>
      <c r="C44" s="48" t="s">
        <v>63</v>
      </c>
    </row>
    <row r="45" spans="1:3" x14ac:dyDescent="0.4">
      <c r="A45" s="48">
        <v>43</v>
      </c>
      <c r="B45" s="48">
        <v>2</v>
      </c>
      <c r="C45" s="48" t="s">
        <v>63</v>
      </c>
    </row>
    <row r="46" spans="1:3" x14ac:dyDescent="0.4">
      <c r="A46" s="48">
        <v>44</v>
      </c>
      <c r="B46" s="48">
        <v>2</v>
      </c>
      <c r="C46" s="48" t="s">
        <v>63</v>
      </c>
    </row>
    <row r="47" spans="1:3" x14ac:dyDescent="0.4">
      <c r="A47" s="48">
        <v>45</v>
      </c>
      <c r="B47" s="48">
        <v>2</v>
      </c>
      <c r="C47" s="48" t="s">
        <v>63</v>
      </c>
    </row>
    <row r="48" spans="1:3" x14ac:dyDescent="0.4">
      <c r="A48" s="48">
        <v>46</v>
      </c>
      <c r="B48" s="48">
        <v>2</v>
      </c>
      <c r="C48" s="48" t="s">
        <v>63</v>
      </c>
    </row>
    <row r="49" spans="1:3" x14ac:dyDescent="0.4">
      <c r="A49" s="48">
        <v>47</v>
      </c>
      <c r="B49" s="48">
        <v>2</v>
      </c>
      <c r="C49" s="48" t="s">
        <v>63</v>
      </c>
    </row>
    <row r="50" spans="1:3" x14ac:dyDescent="0.4">
      <c r="A50" s="48">
        <v>48</v>
      </c>
      <c r="B50" s="48">
        <v>2</v>
      </c>
      <c r="C50" s="48" t="s">
        <v>63</v>
      </c>
    </row>
    <row r="51" spans="1:3" x14ac:dyDescent="0.4">
      <c r="A51" s="48">
        <v>49</v>
      </c>
      <c r="B51" s="48">
        <v>2</v>
      </c>
      <c r="C51" s="48" t="s">
        <v>63</v>
      </c>
    </row>
    <row r="52" spans="1:3" x14ac:dyDescent="0.4">
      <c r="A52" s="48">
        <v>50</v>
      </c>
      <c r="B52" s="48">
        <v>2</v>
      </c>
      <c r="C52" s="48" t="s">
        <v>63</v>
      </c>
    </row>
    <row r="53" spans="1:3" x14ac:dyDescent="0.4">
      <c r="A53" s="48">
        <v>51</v>
      </c>
      <c r="B53" s="48">
        <v>2</v>
      </c>
      <c r="C53" s="48" t="s">
        <v>63</v>
      </c>
    </row>
    <row r="54" spans="1:3" x14ac:dyDescent="0.4">
      <c r="A54" s="48">
        <v>52</v>
      </c>
      <c r="B54" s="48">
        <v>2</v>
      </c>
      <c r="C54" s="48" t="s">
        <v>63</v>
      </c>
    </row>
    <row r="55" spans="1:3" x14ac:dyDescent="0.4">
      <c r="A55" s="48">
        <v>53</v>
      </c>
      <c r="B55" s="48">
        <v>2</v>
      </c>
      <c r="C55" s="48" t="s">
        <v>63</v>
      </c>
    </row>
    <row r="56" spans="1:3" x14ac:dyDescent="0.4">
      <c r="A56" s="48">
        <v>54</v>
      </c>
      <c r="B56" s="48">
        <v>2</v>
      </c>
      <c r="C56" s="48" t="s">
        <v>63</v>
      </c>
    </row>
    <row r="57" spans="1:3" x14ac:dyDescent="0.4">
      <c r="A57" s="48">
        <v>55</v>
      </c>
      <c r="B57" s="48">
        <v>2</v>
      </c>
      <c r="C57" s="48" t="s">
        <v>63</v>
      </c>
    </row>
    <row r="58" spans="1:3" x14ac:dyDescent="0.4">
      <c r="A58" s="48">
        <v>56</v>
      </c>
      <c r="B58" s="48">
        <v>2</v>
      </c>
      <c r="C58" s="48" t="s">
        <v>63</v>
      </c>
    </row>
    <row r="59" spans="1:3" x14ac:dyDescent="0.4">
      <c r="A59" s="48">
        <v>57</v>
      </c>
      <c r="B59" s="48">
        <v>2</v>
      </c>
      <c r="C59" s="48" t="s">
        <v>63</v>
      </c>
    </row>
    <row r="60" spans="1:3" x14ac:dyDescent="0.4">
      <c r="A60" s="48">
        <v>58</v>
      </c>
      <c r="B60" s="48">
        <v>2</v>
      </c>
      <c r="C60" s="48" t="s">
        <v>63</v>
      </c>
    </row>
    <row r="61" spans="1:3" x14ac:dyDescent="0.4">
      <c r="A61" s="48">
        <v>59</v>
      </c>
      <c r="B61" s="48">
        <v>2</v>
      </c>
      <c r="C61" s="48" t="s">
        <v>63</v>
      </c>
    </row>
    <row r="62" spans="1:3" x14ac:dyDescent="0.4">
      <c r="A62" s="48">
        <v>60</v>
      </c>
      <c r="B62" s="48">
        <v>2</v>
      </c>
      <c r="C62" s="48" t="s">
        <v>63</v>
      </c>
    </row>
    <row r="63" spans="1:3" x14ac:dyDescent="0.4">
      <c r="A63" s="48">
        <v>61</v>
      </c>
      <c r="B63" s="48">
        <v>2</v>
      </c>
      <c r="C63" s="48" t="s">
        <v>63</v>
      </c>
    </row>
    <row r="64" spans="1:3" x14ac:dyDescent="0.4">
      <c r="A64" s="48">
        <v>62</v>
      </c>
      <c r="B64" s="48">
        <v>2</v>
      </c>
      <c r="C64" s="48" t="s">
        <v>63</v>
      </c>
    </row>
    <row r="65" spans="1:3" x14ac:dyDescent="0.4">
      <c r="A65" s="48">
        <v>63</v>
      </c>
      <c r="B65" s="48">
        <v>2</v>
      </c>
      <c r="C65" s="48" t="s">
        <v>63</v>
      </c>
    </row>
    <row r="66" spans="1:3" x14ac:dyDescent="0.4">
      <c r="A66" s="48">
        <v>64</v>
      </c>
      <c r="B66" s="48">
        <v>2</v>
      </c>
      <c r="C66" s="48" t="s">
        <v>63</v>
      </c>
    </row>
    <row r="67" spans="1:3" x14ac:dyDescent="0.4">
      <c r="A67" s="48">
        <v>65</v>
      </c>
      <c r="B67" s="48">
        <v>1</v>
      </c>
      <c r="C67" s="48" t="s">
        <v>64</v>
      </c>
    </row>
    <row r="68" spans="1:3" x14ac:dyDescent="0.4">
      <c r="A68" s="48">
        <v>66</v>
      </c>
      <c r="B68" s="48">
        <v>1</v>
      </c>
      <c r="C68" s="48" t="s">
        <v>64</v>
      </c>
    </row>
    <row r="69" spans="1:3" x14ac:dyDescent="0.4">
      <c r="A69" s="48">
        <v>67</v>
      </c>
      <c r="B69" s="48">
        <v>1</v>
      </c>
      <c r="C69" s="48" t="s">
        <v>64</v>
      </c>
    </row>
    <row r="70" spans="1:3" x14ac:dyDescent="0.4">
      <c r="A70" s="48">
        <v>68</v>
      </c>
      <c r="B70" s="48">
        <v>1</v>
      </c>
      <c r="C70" s="48" t="s">
        <v>64</v>
      </c>
    </row>
    <row r="71" spans="1:3" x14ac:dyDescent="0.4">
      <c r="A71" s="48">
        <v>69</v>
      </c>
      <c r="B71" s="48">
        <v>1</v>
      </c>
      <c r="C71" s="48" t="s">
        <v>64</v>
      </c>
    </row>
    <row r="72" spans="1:3" x14ac:dyDescent="0.4">
      <c r="A72" s="48">
        <v>70</v>
      </c>
      <c r="B72" s="48">
        <v>1</v>
      </c>
      <c r="C72" s="48" t="s">
        <v>64</v>
      </c>
    </row>
    <row r="73" spans="1:3" x14ac:dyDescent="0.4">
      <c r="A73" s="48">
        <v>71</v>
      </c>
      <c r="B73" s="48">
        <v>1</v>
      </c>
      <c r="C73" s="48" t="s">
        <v>64</v>
      </c>
    </row>
    <row r="74" spans="1:3" x14ac:dyDescent="0.4">
      <c r="A74" s="48">
        <v>72</v>
      </c>
      <c r="B74" s="48">
        <v>1</v>
      </c>
      <c r="C74" s="48" t="s">
        <v>64</v>
      </c>
    </row>
    <row r="75" spans="1:3" x14ac:dyDescent="0.4">
      <c r="A75" s="48">
        <v>73</v>
      </c>
      <c r="B75" s="48">
        <v>1</v>
      </c>
      <c r="C75" s="48" t="s">
        <v>64</v>
      </c>
    </row>
    <row r="76" spans="1:3" x14ac:dyDescent="0.4">
      <c r="A76" s="48">
        <v>74</v>
      </c>
      <c r="B76" s="48">
        <v>1</v>
      </c>
      <c r="C76" s="48" t="s">
        <v>64</v>
      </c>
    </row>
    <row r="77" spans="1:3" x14ac:dyDescent="0.4">
      <c r="A77" s="47"/>
      <c r="B77" s="48">
        <v>0</v>
      </c>
      <c r="C77" s="48" t="s">
        <v>62</v>
      </c>
    </row>
  </sheetData>
  <sheetProtection password="C63C" sheet="1" formatCells="0" formatColumns="0" formatRows="0" insertColumns="0" insertRows="0" insertHyperlinks="0" deleteColumns="0" deleteRows="0" sort="0" autoFilter="0" pivotTables="0"/>
  <phoneticPr fontId="2"/>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
  <sheetViews>
    <sheetView workbookViewId="0">
      <selection activeCell="B7" sqref="B7"/>
    </sheetView>
  </sheetViews>
  <sheetFormatPr defaultRowHeight="18.75" x14ac:dyDescent="0.4"/>
  <sheetData>
    <row r="1" spans="1:1" x14ac:dyDescent="0.4">
      <c r="A1" t="s">
        <v>83</v>
      </c>
    </row>
    <row r="2" spans="1:1" x14ac:dyDescent="0.4">
      <c r="A2" t="s">
        <v>84</v>
      </c>
    </row>
    <row r="3" spans="1:1" x14ac:dyDescent="0.4">
      <c r="A3" t="s">
        <v>85</v>
      </c>
    </row>
    <row r="4" spans="1:1" x14ac:dyDescent="0.4">
      <c r="A4" t="s">
        <v>90</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
  <sheetViews>
    <sheetView workbookViewId="0">
      <selection activeCell="B7" sqref="B7"/>
    </sheetView>
  </sheetViews>
  <sheetFormatPr defaultRowHeight="18.75" x14ac:dyDescent="0.4"/>
  <sheetData>
    <row r="1" spans="1:2" x14ac:dyDescent="0.4">
      <c r="A1" s="17">
        <v>123</v>
      </c>
      <c r="B1" t="s">
        <v>20</v>
      </c>
    </row>
    <row r="2" spans="1:2" x14ac:dyDescent="0.4">
      <c r="A2" s="18">
        <v>123</v>
      </c>
      <c r="B2" t="s">
        <v>21</v>
      </c>
    </row>
    <row r="3" spans="1:2" x14ac:dyDescent="0.4">
      <c r="A3" s="21">
        <v>123</v>
      </c>
      <c r="B3" t="s">
        <v>22</v>
      </c>
    </row>
    <row r="4" spans="1:2" x14ac:dyDescent="0.4">
      <c r="A4" s="134">
        <v>123</v>
      </c>
      <c r="B4" t="s">
        <v>81</v>
      </c>
    </row>
    <row r="5" spans="1:2" x14ac:dyDescent="0.4">
      <c r="A5" s="135">
        <v>123</v>
      </c>
      <c r="B5" t="s">
        <v>82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入力シート</vt:lpstr>
      <vt:lpstr>❻基準所得</vt:lpstr>
      <vt:lpstr>❺年齢計算</vt:lpstr>
      <vt:lpstr>❹軽減判定</vt:lpstr>
      <vt:lpstr>❸給与所得</vt:lpstr>
      <vt:lpstr>❷年金所得</vt:lpstr>
      <vt:lpstr>❶資格区分</vt:lpstr>
      <vt:lpstr>注意</vt:lpstr>
      <vt:lpstr>入力規則</vt:lpstr>
      <vt:lpstr>'❻基準所得'!Print_Area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奥田好志</dc:creator>
  <cp:lastModifiedBy>302000</cp:lastModifiedBy>
  <cp:lastPrinted>2025-06-16T02:38:15Z</cp:lastPrinted>
  <dcterms:created xsi:type="dcterms:W3CDTF">2021-11-19T10:37:49Z</dcterms:created>
  <dcterms:modified xsi:type="dcterms:W3CDTF">2025-06-16T09:50:38Z</dcterms:modified>
</cp:coreProperties>
</file>